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60" windowHeight="7755" firstSheet="1" activeTab="8"/>
  </bookViews>
  <sheets>
    <sheet name="Sheet7" sheetId="7" r:id="rId1"/>
    <sheet name="Sheet1" sheetId="1" r:id="rId2"/>
    <sheet name="Sheet2" sheetId="2" r:id="rId3"/>
    <sheet name="Sheet8" sheetId="11" r:id="rId4"/>
    <sheet name="Sheet16" sheetId="18" r:id="rId5"/>
    <sheet name="Sheet11" sheetId="14" r:id="rId6"/>
    <sheet name="Sheet3" sheetId="3" r:id="rId7"/>
    <sheet name="Sheet6" sheetId="6" r:id="rId8"/>
    <sheet name="Sheet10" sheetId="10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8"/>
  <c r="G96"/>
  <c r="G95"/>
  <c r="G94"/>
  <c r="G93"/>
  <c r="G92"/>
  <c r="G91"/>
  <c r="G90"/>
  <c r="G89"/>
  <c r="G88"/>
  <c r="G63"/>
  <c r="G62"/>
  <c r="G61"/>
  <c r="G57"/>
  <c r="G56"/>
  <c r="G55"/>
  <c r="G54"/>
  <c r="G53"/>
  <c r="G52"/>
  <c r="G51"/>
  <c r="G50"/>
  <c r="G49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2"/>
  <c r="G11"/>
  <c r="M35" i="1"/>
  <c r="M46"/>
  <c r="N46" s="1"/>
  <c r="M45"/>
  <c r="N45" s="1"/>
  <c r="M44"/>
  <c r="N44" s="1"/>
  <c r="M41"/>
  <c r="N41" s="1"/>
  <c r="M39"/>
  <c r="M38"/>
  <c r="N38" s="1"/>
  <c r="M36"/>
  <c r="F34"/>
  <c r="E34"/>
  <c r="D43"/>
  <c r="D45"/>
  <c r="F43"/>
  <c r="J43"/>
  <c r="E40"/>
  <c r="E39"/>
  <c r="E37"/>
  <c r="C34"/>
  <c r="C43" s="1"/>
  <c r="C45" s="1"/>
  <c r="M33"/>
  <c r="M32"/>
  <c r="E31"/>
  <c r="E43" s="1"/>
  <c r="E45" s="1"/>
  <c r="E15"/>
  <c r="E25" s="1"/>
  <c r="F9"/>
  <c r="F15" s="1"/>
  <c r="F25" s="1"/>
  <c r="C9"/>
  <c r="C15" s="1"/>
  <c r="C25" s="1"/>
  <c r="C43" i="6"/>
  <c r="F27" l="1"/>
  <c r="E27"/>
  <c r="D27"/>
  <c r="C27"/>
  <c r="G24"/>
  <c r="G27" s="1"/>
  <c r="E16"/>
  <c r="E9"/>
  <c r="E8"/>
  <c r="D18"/>
  <c r="C18"/>
  <c r="E18" l="1"/>
  <c r="H43" i="1"/>
  <c r="H45" s="1"/>
  <c r="J34"/>
  <c r="I34"/>
  <c r="I43" s="1"/>
  <c r="G34"/>
  <c r="G43" s="1"/>
  <c r="I15"/>
  <c r="I25" s="1"/>
  <c r="J9"/>
  <c r="J15" s="1"/>
  <c r="J25" s="1"/>
  <c r="G9"/>
  <c r="G15" s="1"/>
  <c r="G25" s="1"/>
  <c r="G45" l="1"/>
  <c r="E15" i="3" l="1"/>
  <c r="B15" l="1"/>
  <c r="G7" i="2" l="1"/>
  <c r="G13" s="1"/>
  <c r="D7"/>
  <c r="D13" s="1"/>
  <c r="F7"/>
  <c r="F13" s="1"/>
  <c r="C7"/>
  <c r="C13" s="1"/>
  <c r="D43" i="6"/>
</calcChain>
</file>

<file path=xl/sharedStrings.xml><?xml version="1.0" encoding="utf-8"?>
<sst xmlns="http://schemas.openxmlformats.org/spreadsheetml/2006/main" count="385" uniqueCount="202">
  <si>
    <t>1. Category -wise share holding.</t>
  </si>
  <si>
    <t>Category of Shareholders</t>
  </si>
  <si>
    <t>No. of Shares held at the end of the year ( As on March,31,2015)</t>
  </si>
  <si>
    <t>A. PROMOTORS</t>
  </si>
  <si>
    <t>1. Indian</t>
  </si>
  <si>
    <t>Sub Total (A) (1):</t>
  </si>
  <si>
    <t>2. Foreign</t>
  </si>
  <si>
    <t>Sub Total (A) (2):</t>
  </si>
  <si>
    <t xml:space="preserve">     (a) Individual/HUF</t>
  </si>
  <si>
    <t xml:space="preserve">     (b) Central Govt.</t>
  </si>
  <si>
    <t xml:space="preserve">     (c ) State Govt.(s)</t>
  </si>
  <si>
    <t xml:space="preserve">     (d) Bodies Corporate</t>
  </si>
  <si>
    <t xml:space="preserve">     (e) Bonus/Fin</t>
  </si>
  <si>
    <t xml:space="preserve">     (f) Any others</t>
  </si>
  <si>
    <t xml:space="preserve">     (a) NRIs Individuals</t>
  </si>
  <si>
    <t xml:space="preserve">     (b) Other Individuals</t>
  </si>
  <si>
    <t xml:space="preserve">     © Bodies Corproate</t>
  </si>
  <si>
    <t xml:space="preserve">     (d) Banks/ Fin</t>
  </si>
  <si>
    <t xml:space="preserve">      (e) Any Others</t>
  </si>
  <si>
    <t>No. of share hold at the beginning of the year ( As on 1st April,2014)</t>
  </si>
  <si>
    <t>% of change during the year</t>
  </si>
  <si>
    <t>Demat</t>
  </si>
  <si>
    <t>Physical</t>
  </si>
  <si>
    <t>Total</t>
  </si>
  <si>
    <t>% of Total Shares</t>
  </si>
  <si>
    <t xml:space="preserve"> </t>
  </si>
  <si>
    <t>2. Non-Institutions</t>
  </si>
  <si>
    <t>a) Bodies Corp.</t>
  </si>
  <si>
    <t>b) Individuals</t>
  </si>
  <si>
    <t>ii) Individual Shareholders holding nominal share Capital in excess of Rs.1 lakh</t>
  </si>
  <si>
    <t>c) Others (Specify)</t>
  </si>
  <si>
    <t>Sub Total (B) (2):</t>
  </si>
  <si>
    <t>Total Public Shareholding                     B = (B) (1)+(B) (2)</t>
  </si>
  <si>
    <t>C. Shares held by Custodian for FDRs &amp; ADRs.</t>
  </si>
  <si>
    <t>Grant Total (A+B+C)</t>
  </si>
  <si>
    <t xml:space="preserve">      i) Indian</t>
  </si>
  <si>
    <t xml:space="preserve">     i) Individual Shareholders       holding nominal share Capital upto Rs.1 lakh</t>
  </si>
  <si>
    <t xml:space="preserve">    Clearing Members</t>
  </si>
  <si>
    <t xml:space="preserve">    Foreign Nationals</t>
  </si>
  <si>
    <t xml:space="preserve">   Non-Resident Indians (REPAT)</t>
  </si>
  <si>
    <t xml:space="preserve">  Non Resident Indians (NON-REPAT)</t>
  </si>
  <si>
    <t xml:space="preserve">  Trust</t>
  </si>
  <si>
    <t>Total Shareholding of Promotor         A = (A) (1)+(A) (2)</t>
  </si>
  <si>
    <t>Sr.No.</t>
  </si>
  <si>
    <t>Shareholder's Name</t>
  </si>
  <si>
    <t>Shareholding at the end of the year 2015</t>
  </si>
  <si>
    <t>% change in shareholding during the year</t>
  </si>
  <si>
    <t>No. of Shares</t>
  </si>
  <si>
    <t>% of total Shares of the Company</t>
  </si>
  <si>
    <t>% of Shares Pledged/encumbered to total shares</t>
  </si>
  <si>
    <t>Umesh M. Katre</t>
  </si>
  <si>
    <t>Umesh M. Katre(HUF)</t>
  </si>
  <si>
    <t>Seema U. Katre</t>
  </si>
  <si>
    <t>Nalini M. Katre</t>
  </si>
  <si>
    <t>Mohan G. Katre(HUF)</t>
  </si>
  <si>
    <t>Rohan U. Katre</t>
  </si>
  <si>
    <t>Shweta U. Katre</t>
  </si>
  <si>
    <t>Anjaliben S. Shevade</t>
  </si>
  <si>
    <t xml:space="preserve"> -</t>
  </si>
  <si>
    <t>Shareholding at the beginning of the year-2014</t>
  </si>
  <si>
    <t>Mr. Umesh Mohan Katre</t>
  </si>
  <si>
    <t>Mrs. Seema Umesh Katre</t>
  </si>
  <si>
    <t>Mr. Rohan Umesh Katre</t>
  </si>
  <si>
    <t>% of total shares of the Company</t>
  </si>
  <si>
    <t>Mr. Ashok G. Daryanani</t>
  </si>
  <si>
    <t>Mr. Rahul L. Mehta</t>
  </si>
  <si>
    <t>Indebtedness of the Company including interest outstanding/accruded but not due for payment.</t>
  </si>
  <si>
    <t>Particulars</t>
  </si>
  <si>
    <t>Secured Loans excluding deposits</t>
  </si>
  <si>
    <t>Unsecured Loans</t>
  </si>
  <si>
    <t>Deposits</t>
  </si>
  <si>
    <t>Total Indebtendness</t>
  </si>
  <si>
    <t>Indebtedness at the beginning of the financial year</t>
  </si>
  <si>
    <t>I) Principal Amount</t>
  </si>
  <si>
    <t>ii) Interest due but not paid</t>
  </si>
  <si>
    <t>iii)Interest accruded but not due</t>
  </si>
  <si>
    <t>Total ( I + II + III)</t>
  </si>
  <si>
    <t>Change in Indebtedness during the financial year</t>
  </si>
  <si>
    <t>Addition</t>
  </si>
  <si>
    <t>Reduction</t>
  </si>
  <si>
    <t>Net Change</t>
  </si>
  <si>
    <t>Indebtendiness  at the end of the financial year</t>
  </si>
  <si>
    <t>SPICE ISLANDS APPARELS LTD.</t>
  </si>
  <si>
    <t>No. of shares</t>
  </si>
  <si>
    <t>% of total shares of the company</t>
  </si>
  <si>
    <t>Shri Parasram Holdings Pvt. Ltd.</t>
  </si>
  <si>
    <t>Bhupco Alloys Ltd.</t>
  </si>
  <si>
    <t>A.</t>
  </si>
  <si>
    <t>Remuneration to Managing Director, Whole Time Direct and or Manager</t>
  </si>
  <si>
    <t>Particular of Remuneration</t>
  </si>
  <si>
    <t>Name of MD / WTD / Manager</t>
  </si>
  <si>
    <t>Gross Salary</t>
  </si>
  <si>
    <t>(a) Salary as per provisions contained in Section 17(1) of the Income Tax Act,1961</t>
  </si>
  <si>
    <t>(b) Value of Prequisites u/s 172(2) of the Income Tax Act,1961</t>
  </si>
  <si>
    <t>© Profits in liew of Salary u/s. 173 (3) of the Income Tax Act, 1961</t>
  </si>
  <si>
    <t>Stock Option</t>
  </si>
  <si>
    <t>Sweat Equity</t>
  </si>
  <si>
    <t>Commission</t>
  </si>
  <si>
    <t xml:space="preserve">  - as % profit</t>
  </si>
  <si>
    <t xml:space="preserve">  - others specify</t>
  </si>
  <si>
    <t>Others, please specify- Contribution to PF</t>
  </si>
  <si>
    <t>Total Amount</t>
  </si>
  <si>
    <t>Mr. Umesh Katre</t>
  </si>
  <si>
    <t>Mrs. Seema Katre</t>
  </si>
  <si>
    <t>MD</t>
  </si>
  <si>
    <t>WTD</t>
  </si>
  <si>
    <t>B</t>
  </si>
  <si>
    <t>Remuneration to Other Directors</t>
  </si>
  <si>
    <t>Particulars of Remuneration</t>
  </si>
  <si>
    <t>Independent Directors</t>
  </si>
  <si>
    <t>Name of Directors</t>
  </si>
  <si>
    <t>Mr.C.G. Patnkar</t>
  </si>
  <si>
    <t>Mr.Rahul Mehta</t>
  </si>
  <si>
    <t>Mr.Carl Dantas</t>
  </si>
  <si>
    <t>Mr. Ashok Daryanani</t>
  </si>
  <si>
    <t>Fee for attending board/committee meeting</t>
  </si>
  <si>
    <t>Commission\Others,please specify</t>
  </si>
  <si>
    <t>C</t>
  </si>
  <si>
    <t>Remuneration to Key managerial peroan and other than MD/Manager/WTD</t>
  </si>
  <si>
    <t>Key Managerial Person</t>
  </si>
  <si>
    <t>Mr. Rohan Katre</t>
  </si>
  <si>
    <t>FORM NO . MGT-9</t>
  </si>
  <si>
    <t>EXTRACT OF ANNUAL RETURN</t>
  </si>
  <si>
    <t>As on Financial Year ended on 31.03.2015</t>
  </si>
  <si>
    <t xml:space="preserve">(Purusant to Section 92 (3) of the Companues Act 2013 abd rule 12(1) of the Companies </t>
  </si>
  <si>
    <t>(Management &amp; Administration ) Rules 2014)</t>
  </si>
  <si>
    <t>REGISTRATION &amp; OTHER DETAILS :-</t>
  </si>
  <si>
    <t>CIN NO:</t>
  </si>
  <si>
    <t>Registration Date :</t>
  </si>
  <si>
    <t>Name of the Company</t>
  </si>
  <si>
    <t>Category/Sub-Category of the Company</t>
  </si>
  <si>
    <t xml:space="preserve"> Address of the Registered office &amp; contact Details</t>
  </si>
  <si>
    <t>Whether listed Company</t>
  </si>
  <si>
    <t>Name ,Address &amp; contact details of theRegistrar &amp; Transfer Agent, If any</t>
  </si>
  <si>
    <t>L1712MH1988PLCO050197</t>
  </si>
  <si>
    <t>Company Limited by Shares/India,Non-government Company</t>
  </si>
  <si>
    <t>Yes</t>
  </si>
  <si>
    <t>Link Intime India Private Limited.                           C-13,Pannalal Silk Mills Compound,L.B.S. Marg, Bhandup(W),Mumbai-400078.               Tel: 022-25946970/25963838,                                  Fax No:022-25946969</t>
  </si>
  <si>
    <t>Unit No:43-48,Bhandup Industrial Estate,Pannalal Silk Mills Compound, L.B.S. Marg, Bhandup-West-Mumbai-400 078.         Tel: 022-61992900</t>
  </si>
  <si>
    <t>I</t>
  </si>
  <si>
    <t>II</t>
  </si>
  <si>
    <t>PRINCIPAL BUSINESS ACTIVITIES OF THE COMPANY</t>
  </si>
  <si>
    <t>(All the business activities contributing 10% or more of the total turnover of the company shall be started</t>
  </si>
  <si>
    <t>Sr.</t>
  </si>
  <si>
    <t>No.</t>
  </si>
  <si>
    <t>Name and Description of main products/Services</t>
  </si>
  <si>
    <t>NIC Code of the products/services</t>
  </si>
  <si>
    <t>% to total turnover of the Company</t>
  </si>
  <si>
    <t>Wovern &amp; Knitting</t>
  </si>
  <si>
    <t>Sr no.</t>
  </si>
  <si>
    <t>Shareholding at the beginning of the year</t>
  </si>
  <si>
    <t>Cumulative shareholding during the year</t>
  </si>
  <si>
    <t xml:space="preserve">Brief description </t>
  </si>
  <si>
    <t>Details of penalty/ punishment/ Compunding fees imposed</t>
  </si>
  <si>
    <t>Authority (RD/ NCLT/ Court)</t>
  </si>
  <si>
    <t>Apeal made if any(give details)</t>
  </si>
  <si>
    <t>Section of the Companies Act</t>
  </si>
  <si>
    <t>Type</t>
  </si>
  <si>
    <t>Penalty</t>
  </si>
  <si>
    <t>Punishment</t>
  </si>
  <si>
    <t>Compunding</t>
  </si>
  <si>
    <t>-</t>
  </si>
  <si>
    <t>No. of share held at the beginning of the year ( As on 1st April,2014)</t>
  </si>
  <si>
    <t>NO CHANGE IN PROMOTER SHARE SHAREHOLDING</t>
  </si>
  <si>
    <t>Shareholding</t>
  </si>
  <si>
    <t>No. of shares at the beginning (01/04/2014) / end of the year (31/03/2015)</t>
  </si>
  <si>
    <t>Date</t>
  </si>
  <si>
    <t>Increase or decrease in share holding</t>
  </si>
  <si>
    <t>Reason</t>
  </si>
  <si>
    <t>Cumulative shareholding during the year (01/04/14 to 31/03/15)</t>
  </si>
  <si>
    <t>MAHENDRA GIRDHARILAL</t>
  </si>
  <si>
    <t>nil</t>
  </si>
  <si>
    <t>ADROIT FIN SER PVT LTD</t>
  </si>
  <si>
    <t>OM NATH GARG</t>
  </si>
  <si>
    <t>JAIN PAL JAIN</t>
  </si>
  <si>
    <t>NIL movement during the year</t>
  </si>
  <si>
    <t>MANOJ MITTAL</t>
  </si>
  <si>
    <t>KOSHA INVESTMENTS LIMITED</t>
  </si>
  <si>
    <t>SHRI PARASRAM HOLDINGS PVT.LTD.</t>
  </si>
  <si>
    <t>30/6/2014</t>
  </si>
  <si>
    <t>BHARAT KUMAR</t>
  </si>
  <si>
    <t>NIL</t>
  </si>
  <si>
    <t>Transfer</t>
  </si>
  <si>
    <t>Purchased</t>
  </si>
  <si>
    <t>Name</t>
  </si>
  <si>
    <t>Nil movement during the year</t>
  </si>
  <si>
    <t>Chairman And Managing Director</t>
  </si>
  <si>
    <t>Whole Time Director</t>
  </si>
  <si>
    <t>Chief Financial Officer</t>
  </si>
  <si>
    <t>Mr. Carl Dantas</t>
  </si>
  <si>
    <t>I. SHARE HOLDING PATTERN [ EQUITY SHARE CAPITAL BREAK-UP AS A PERCENTAGE OF TOTAL EQUITY]</t>
  </si>
  <si>
    <t>II. Share holding of Promoters</t>
  </si>
  <si>
    <t>III. Change in promoter Shareholding</t>
  </si>
  <si>
    <t>IV. Shareholding pattern of top ten Shareholders</t>
  </si>
  <si>
    <t>V. Share holding of promoters and key managerial personnel</t>
  </si>
  <si>
    <t>VI. Indebteness</t>
  </si>
  <si>
    <t>VII. Remuneration of Directors and Key Managerial Personnel</t>
  </si>
  <si>
    <t>VIII. Penalties/ punishment / compunding of offences:</t>
  </si>
  <si>
    <t>NONE</t>
  </si>
  <si>
    <t>A.Company</t>
  </si>
  <si>
    <t>B.Directors</t>
  </si>
  <si>
    <t>C.Other Officers in Default</t>
  </si>
</sst>
</file>

<file path=xl/styles.xml><?xml version="1.0" encoding="utf-8"?>
<styleSheet xmlns="http://schemas.openxmlformats.org/spreadsheetml/2006/main">
  <numFmts count="2">
    <numFmt numFmtId="164" formatCode="0.0"/>
    <numFmt numFmtId="166" formatCode="[$-809]dd\ mmmm\ yy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9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/>
    <xf numFmtId="0" fontId="1" fillId="0" borderId="8" xfId="0" applyFont="1" applyBorder="1"/>
    <xf numFmtId="2" fontId="0" fillId="0" borderId="2" xfId="0" applyNumberFormat="1" applyBorder="1"/>
    <xf numFmtId="0" fontId="1" fillId="0" borderId="7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8" xfId="0" applyBorder="1"/>
    <xf numFmtId="0" fontId="2" fillId="0" borderId="0" xfId="0" applyFont="1"/>
    <xf numFmtId="0" fontId="2" fillId="0" borderId="2" xfId="0" applyFont="1" applyBorder="1"/>
    <xf numFmtId="0" fontId="2" fillId="0" borderId="16" xfId="0" applyFont="1" applyBorder="1"/>
    <xf numFmtId="0" fontId="2" fillId="0" borderId="9" xfId="0" applyFont="1" applyBorder="1"/>
    <xf numFmtId="0" fontId="2" fillId="0" borderId="8" xfId="0" applyFont="1" applyBorder="1"/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2" fontId="2" fillId="0" borderId="0" xfId="0" applyNumberFormat="1" applyFont="1"/>
    <xf numFmtId="164" fontId="2" fillId="0" borderId="2" xfId="0" applyNumberFormat="1" applyFont="1" applyBorder="1"/>
    <xf numFmtId="2" fontId="2" fillId="0" borderId="2" xfId="0" applyNumberFormat="1" applyFont="1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0" borderId="0" xfId="0" applyFont="1"/>
    <xf numFmtId="0" fontId="0" fillId="0" borderId="12" xfId="0" applyBorder="1" applyAlignment="1">
      <alignment horizontal="left"/>
    </xf>
    <xf numFmtId="0" fontId="0" fillId="0" borderId="14" xfId="0" applyBorder="1"/>
    <xf numFmtId="14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15" xfId="0" applyBorder="1"/>
    <xf numFmtId="0" fontId="0" fillId="0" borderId="1" xfId="0" applyBorder="1" applyAlignment="1">
      <alignment horizontal="center"/>
    </xf>
    <xf numFmtId="0" fontId="0" fillId="0" borderId="20" xfId="0" applyBorder="1"/>
    <xf numFmtId="0" fontId="0" fillId="0" borderId="19" xfId="0" applyBorder="1"/>
    <xf numFmtId="0" fontId="0" fillId="0" borderId="0" xfId="0"/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vertical="top" wrapText="1"/>
    </xf>
    <xf numFmtId="15" fontId="0" fillId="0" borderId="0" xfId="0" applyNumberFormat="1"/>
    <xf numFmtId="0" fontId="0" fillId="0" borderId="7" xfId="0" applyBorder="1"/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" xfId="0" applyBorder="1"/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/>
    <xf numFmtId="0" fontId="2" fillId="0" borderId="21" xfId="0" applyFont="1" applyBorder="1"/>
    <xf numFmtId="2" fontId="2" fillId="0" borderId="9" xfId="0" applyNumberFormat="1" applyFont="1" applyBorder="1"/>
    <xf numFmtId="0" fontId="0" fillId="2" borderId="13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11" xfId="0" applyFill="1" applyBorder="1"/>
    <xf numFmtId="0" fontId="0" fillId="2" borderId="8" xfId="0" applyFill="1" applyBorder="1"/>
    <xf numFmtId="0" fontId="0" fillId="2" borderId="15" xfId="0" applyFill="1" applyBorder="1"/>
    <xf numFmtId="0" fontId="0" fillId="2" borderId="1" xfId="0" applyFill="1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13" xfId="0" applyBorder="1" applyAlignment="1">
      <alignment horizontal="center" vertical="justify" wrapText="1"/>
    </xf>
    <xf numFmtId="0" fontId="0" fillId="0" borderId="20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1" fillId="0" borderId="18" xfId="0" applyFont="1" applyBorder="1"/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opLeftCell="A16" workbookViewId="0">
      <selection activeCell="B20" sqref="B20:E22"/>
    </sheetView>
  </sheetViews>
  <sheetFormatPr defaultRowHeight="15"/>
  <cols>
    <col min="2" max="2" width="4.85546875" customWidth="1"/>
    <col min="3" max="3" width="44.85546875" customWidth="1"/>
    <col min="4" max="4" width="41.28515625" customWidth="1"/>
    <col min="5" max="5" width="32" customWidth="1"/>
  </cols>
  <sheetData>
    <row r="2" spans="1:4">
      <c r="B2" s="102" t="s">
        <v>121</v>
      </c>
      <c r="C2" s="102"/>
      <c r="D2" s="102"/>
    </row>
    <row r="3" spans="1:4">
      <c r="B3" s="102" t="s">
        <v>122</v>
      </c>
      <c r="C3" s="102"/>
      <c r="D3" s="102"/>
    </row>
    <row r="4" spans="1:4">
      <c r="B4" s="102" t="s">
        <v>123</v>
      </c>
      <c r="C4" s="102"/>
      <c r="D4" s="102"/>
    </row>
    <row r="5" spans="1:4">
      <c r="B5" s="102" t="s">
        <v>124</v>
      </c>
      <c r="C5" s="102"/>
      <c r="D5" s="102"/>
    </row>
    <row r="6" spans="1:4">
      <c r="B6" s="102" t="s">
        <v>125</v>
      </c>
      <c r="C6" s="102"/>
      <c r="D6" s="102"/>
    </row>
    <row r="8" spans="1:4">
      <c r="A8" s="27" t="s">
        <v>139</v>
      </c>
      <c r="B8" s="47" t="s">
        <v>126</v>
      </c>
      <c r="C8" s="47"/>
    </row>
    <row r="9" spans="1:4">
      <c r="B9" s="20">
        <v>1</v>
      </c>
      <c r="C9" s="8" t="s">
        <v>127</v>
      </c>
      <c r="D9" s="48" t="s">
        <v>134</v>
      </c>
    </row>
    <row r="10" spans="1:4">
      <c r="B10" s="49">
        <v>2</v>
      </c>
      <c r="C10" s="1" t="s">
        <v>128</v>
      </c>
      <c r="D10" s="50">
        <v>34613</v>
      </c>
    </row>
    <row r="11" spans="1:4">
      <c r="B11" s="49">
        <v>3</v>
      </c>
      <c r="C11" s="1" t="s">
        <v>129</v>
      </c>
      <c r="D11" s="51" t="s">
        <v>82</v>
      </c>
    </row>
    <row r="12" spans="1:4" ht="30">
      <c r="B12" s="49">
        <v>4</v>
      </c>
      <c r="C12" s="1" t="s">
        <v>130</v>
      </c>
      <c r="D12" s="52" t="s">
        <v>135</v>
      </c>
    </row>
    <row r="13" spans="1:4" ht="60">
      <c r="B13" s="49">
        <v>5</v>
      </c>
      <c r="C13" s="17" t="s">
        <v>131</v>
      </c>
      <c r="D13" s="52" t="s">
        <v>138</v>
      </c>
    </row>
    <row r="14" spans="1:4">
      <c r="B14" s="49">
        <v>6</v>
      </c>
      <c r="C14" s="1" t="s">
        <v>132</v>
      </c>
      <c r="D14" s="51" t="s">
        <v>136</v>
      </c>
    </row>
    <row r="15" spans="1:4" ht="61.5" customHeight="1">
      <c r="B15" s="18">
        <v>7</v>
      </c>
      <c r="C15" s="54" t="s">
        <v>133</v>
      </c>
      <c r="D15" s="53" t="s">
        <v>137</v>
      </c>
    </row>
    <row r="17" spans="1:5">
      <c r="A17" t="s">
        <v>140</v>
      </c>
      <c r="B17" t="s">
        <v>141</v>
      </c>
    </row>
    <row r="18" spans="1:5">
      <c r="B18" t="s">
        <v>142</v>
      </c>
    </row>
    <row r="20" spans="1:5">
      <c r="B20" s="81" t="s">
        <v>143</v>
      </c>
      <c r="C20" s="82" t="s">
        <v>145</v>
      </c>
      <c r="D20" s="82" t="s">
        <v>146</v>
      </c>
      <c r="E20" s="83" t="s">
        <v>147</v>
      </c>
    </row>
    <row r="21" spans="1:5">
      <c r="B21" s="84" t="s">
        <v>144</v>
      </c>
      <c r="C21" s="85"/>
      <c r="D21" s="85"/>
      <c r="E21" s="86"/>
    </row>
    <row r="22" spans="1:5">
      <c r="B22" s="84">
        <v>1</v>
      </c>
      <c r="C22" s="85" t="s">
        <v>148</v>
      </c>
      <c r="D22" s="87"/>
      <c r="E22" s="86"/>
    </row>
  </sheetData>
  <mergeCells count="5">
    <mergeCell ref="B2:D2"/>
    <mergeCell ref="B3:D3"/>
    <mergeCell ref="B4:D4"/>
    <mergeCell ref="B5:D5"/>
    <mergeCell ref="B6:D6"/>
  </mergeCells>
  <pageMargins left="0.31496062992125984" right="0.70866141732283472" top="0.74803149606299213" bottom="0.74803149606299213" header="0.31496062992125984" footer="0.31496062992125984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6"/>
  <sheetViews>
    <sheetView zoomScale="82" zoomScaleNormal="82" workbookViewId="0">
      <selection activeCell="B1" sqref="B1"/>
    </sheetView>
  </sheetViews>
  <sheetFormatPr defaultRowHeight="15"/>
  <cols>
    <col min="2" max="2" width="32.140625" customWidth="1"/>
    <col min="3" max="5" width="10.85546875" customWidth="1"/>
    <col min="6" max="6" width="12.5703125" customWidth="1"/>
    <col min="7" max="7" width="13.28515625" customWidth="1"/>
    <col min="8" max="8" width="10.28515625" customWidth="1"/>
    <col min="9" max="9" width="9.28515625" customWidth="1"/>
    <col min="10" max="10" width="10.28515625" customWidth="1"/>
    <col min="11" max="11" width="13.5703125" customWidth="1"/>
    <col min="13" max="13" width="11.5703125" bestFit="1" customWidth="1"/>
  </cols>
  <sheetData>
    <row r="1" spans="2:11">
      <c r="B1" s="78" t="s">
        <v>190</v>
      </c>
    </row>
    <row r="2" spans="2:11" ht="8.25" customHeight="1"/>
    <row r="3" spans="2:11">
      <c r="B3" t="s">
        <v>0</v>
      </c>
    </row>
    <row r="4" spans="2:11" ht="11.25" customHeight="1"/>
    <row r="5" spans="2:11" ht="60.75" customHeight="1">
      <c r="B5" s="92" t="s">
        <v>1</v>
      </c>
      <c r="C5" s="89" t="s">
        <v>162</v>
      </c>
      <c r="D5" s="90"/>
      <c r="E5" s="90"/>
      <c r="F5" s="91"/>
      <c r="G5" s="89" t="s">
        <v>2</v>
      </c>
      <c r="H5" s="90"/>
      <c r="I5" s="90"/>
      <c r="J5" s="91"/>
      <c r="K5" s="5" t="s">
        <v>20</v>
      </c>
    </row>
    <row r="6" spans="2:11" ht="25.5" customHeight="1">
      <c r="B6" s="93"/>
      <c r="C6" s="5" t="s">
        <v>21</v>
      </c>
      <c r="D6" s="5" t="s">
        <v>22</v>
      </c>
      <c r="E6" s="5" t="s">
        <v>23</v>
      </c>
      <c r="F6" s="5" t="s">
        <v>24</v>
      </c>
      <c r="G6" s="5" t="s">
        <v>21</v>
      </c>
      <c r="H6" s="5" t="s">
        <v>22</v>
      </c>
      <c r="I6" s="5" t="s">
        <v>23</v>
      </c>
      <c r="J6" s="5" t="s">
        <v>24</v>
      </c>
      <c r="K6" s="5"/>
    </row>
    <row r="7" spans="2:11" ht="17.25" customHeight="1">
      <c r="B7" s="2" t="s">
        <v>3</v>
      </c>
      <c r="C7" s="2"/>
      <c r="D7" s="2"/>
      <c r="E7" s="2"/>
      <c r="F7" s="2"/>
      <c r="G7" s="2"/>
      <c r="H7" s="2"/>
      <c r="I7" s="2"/>
      <c r="J7" s="2"/>
      <c r="K7" s="2"/>
    </row>
    <row r="8" spans="2:11" ht="18.75" customHeight="1">
      <c r="B8" s="2" t="s">
        <v>4</v>
      </c>
      <c r="C8" s="2"/>
      <c r="D8" s="2"/>
      <c r="E8" s="2"/>
      <c r="F8" s="2"/>
      <c r="G8" s="2"/>
      <c r="H8" s="2"/>
      <c r="I8" s="2"/>
      <c r="J8" s="2"/>
      <c r="K8" s="2"/>
    </row>
    <row r="9" spans="2:11" ht="18" customHeight="1">
      <c r="B9" s="10" t="s">
        <v>8</v>
      </c>
      <c r="C9" s="2">
        <f>2714798-34386</f>
        <v>2680412</v>
      </c>
      <c r="D9" s="2">
        <v>0</v>
      </c>
      <c r="E9" s="2">
        <v>2680412</v>
      </c>
      <c r="F9" s="2">
        <f>63.1348-0.7997</f>
        <v>62.335099999999997</v>
      </c>
      <c r="G9" s="2">
        <f>2714798-34386</f>
        <v>2680412</v>
      </c>
      <c r="H9" s="2">
        <v>0</v>
      </c>
      <c r="I9" s="2">
        <v>2680412</v>
      </c>
      <c r="J9" s="2">
        <f>63.1348-0.7997</f>
        <v>62.335099999999997</v>
      </c>
      <c r="K9" s="56" t="s">
        <v>161</v>
      </c>
    </row>
    <row r="10" spans="2:11" ht="16.5" customHeight="1">
      <c r="B10" s="10" t="s">
        <v>9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18" customHeight="1">
      <c r="B11" s="10" t="s">
        <v>10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ht="18.75" customHeight="1">
      <c r="B12" s="10" t="s">
        <v>11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.75" customHeight="1">
      <c r="B13" s="10" t="s">
        <v>12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17.25" customHeight="1">
      <c r="B14" s="10" t="s">
        <v>13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15.75" thickBot="1">
      <c r="B15" s="4" t="s">
        <v>5</v>
      </c>
      <c r="C15" s="11">
        <f>C9</f>
        <v>2680412</v>
      </c>
      <c r="D15" s="11">
        <v>0</v>
      </c>
      <c r="E15" s="11">
        <f>E9</f>
        <v>2680412</v>
      </c>
      <c r="F15" s="11">
        <f>F9</f>
        <v>62.335099999999997</v>
      </c>
      <c r="G15" s="11">
        <f>G9</f>
        <v>2680412</v>
      </c>
      <c r="H15" s="11">
        <v>0</v>
      </c>
      <c r="I15" s="11">
        <f>I9</f>
        <v>2680412</v>
      </c>
      <c r="J15" s="11">
        <f>J9</f>
        <v>62.335099999999997</v>
      </c>
      <c r="K15" s="56" t="s">
        <v>161</v>
      </c>
    </row>
    <row r="16" spans="2:11" ht="17.25" customHeight="1">
      <c r="B16" s="10" t="s">
        <v>6</v>
      </c>
      <c r="C16" s="7"/>
      <c r="D16" s="7"/>
      <c r="E16" s="7"/>
      <c r="F16" s="7"/>
      <c r="G16" s="7"/>
      <c r="H16" s="7"/>
      <c r="I16" s="7"/>
      <c r="J16" s="7"/>
      <c r="K16" s="7"/>
    </row>
    <row r="17" spans="2:13" ht="18" customHeight="1">
      <c r="B17" s="10" t="s">
        <v>14</v>
      </c>
      <c r="C17" s="2"/>
      <c r="D17" s="2"/>
      <c r="E17" s="2"/>
      <c r="F17" s="2"/>
      <c r="G17" s="2"/>
      <c r="H17" s="2"/>
      <c r="I17" s="2"/>
      <c r="J17" s="2"/>
      <c r="K17" s="2"/>
    </row>
    <row r="18" spans="2:13" ht="18.75" customHeight="1">
      <c r="B18" s="10" t="s">
        <v>15</v>
      </c>
      <c r="C18" s="2"/>
      <c r="D18" s="2"/>
      <c r="E18" s="2"/>
      <c r="F18" s="2"/>
      <c r="G18" s="2"/>
      <c r="H18" s="2"/>
      <c r="I18" s="2"/>
      <c r="J18" s="2"/>
      <c r="K18" s="2"/>
    </row>
    <row r="19" spans="2:13">
      <c r="B19" s="10" t="s">
        <v>16</v>
      </c>
      <c r="C19" s="2"/>
      <c r="D19" s="2"/>
      <c r="E19" s="2"/>
      <c r="F19" s="2"/>
      <c r="G19" s="2"/>
      <c r="H19" s="2"/>
      <c r="I19" s="2"/>
      <c r="J19" s="2"/>
      <c r="K19" s="2"/>
    </row>
    <row r="20" spans="2:13" ht="18" customHeight="1">
      <c r="B20" s="10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1" spans="2:13" ht="18" customHeight="1">
      <c r="B21" s="10" t="s">
        <v>18</v>
      </c>
      <c r="C21" s="2"/>
      <c r="D21" s="2"/>
      <c r="E21" s="2"/>
      <c r="F21" s="2"/>
      <c r="G21" s="2"/>
      <c r="H21" s="2"/>
      <c r="I21" s="2"/>
      <c r="J21" s="2"/>
      <c r="K21" s="2"/>
    </row>
    <row r="22" spans="2:13" ht="15.75" thickBot="1">
      <c r="B22" s="4" t="s">
        <v>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56" t="s">
        <v>161</v>
      </c>
    </row>
    <row r="23" spans="2:13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3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3" ht="28.5" customHeight="1" thickBot="1">
      <c r="B25" s="5" t="s">
        <v>42</v>
      </c>
      <c r="C25" s="3">
        <f>C15</f>
        <v>2680412</v>
      </c>
      <c r="D25" s="3">
        <v>0</v>
      </c>
      <c r="E25" s="3">
        <f>E15</f>
        <v>2680412</v>
      </c>
      <c r="F25" s="3">
        <f>F15</f>
        <v>62.335099999999997</v>
      </c>
      <c r="G25" s="3">
        <f>G15</f>
        <v>2680412</v>
      </c>
      <c r="H25" s="3">
        <v>0</v>
      </c>
      <c r="I25" s="3">
        <f>I15</f>
        <v>2680412</v>
      </c>
      <c r="J25" s="3">
        <f>J15</f>
        <v>62.335099999999997</v>
      </c>
      <c r="K25" s="56" t="s">
        <v>161</v>
      </c>
    </row>
    <row r="26" spans="2:13" ht="15.75" thickTop="1">
      <c r="B26" t="s">
        <v>25</v>
      </c>
    </row>
    <row r="27" spans="2:13" ht="18" customHeight="1"/>
    <row r="28" spans="2:13" ht="43.5" customHeight="1">
      <c r="B28" s="92" t="s">
        <v>1</v>
      </c>
      <c r="C28" s="89" t="s">
        <v>19</v>
      </c>
      <c r="D28" s="90"/>
      <c r="E28" s="90"/>
      <c r="F28" s="91"/>
      <c r="G28" s="89" t="s">
        <v>2</v>
      </c>
      <c r="H28" s="90"/>
      <c r="I28" s="90"/>
      <c r="J28" s="91"/>
      <c r="K28" s="5" t="s">
        <v>20</v>
      </c>
    </row>
    <row r="29" spans="2:13" ht="30">
      <c r="B29" s="93"/>
      <c r="C29" s="5" t="s">
        <v>21</v>
      </c>
      <c r="D29" s="5" t="s">
        <v>22</v>
      </c>
      <c r="E29" s="5" t="s">
        <v>23</v>
      </c>
      <c r="F29" s="5" t="s">
        <v>24</v>
      </c>
      <c r="G29" s="5" t="s">
        <v>21</v>
      </c>
      <c r="H29" s="5" t="s">
        <v>22</v>
      </c>
      <c r="I29" s="5" t="s">
        <v>23</v>
      </c>
      <c r="J29" s="5" t="s">
        <v>24</v>
      </c>
      <c r="K29" s="5"/>
    </row>
    <row r="30" spans="2:13" ht="21.75" customHeight="1">
      <c r="B30" s="1" t="s">
        <v>26</v>
      </c>
      <c r="C30" s="2"/>
      <c r="D30" s="2"/>
      <c r="E30" s="2"/>
      <c r="F30" s="2"/>
      <c r="G30" s="2"/>
      <c r="H30" s="2"/>
      <c r="I30" s="2"/>
      <c r="J30" s="2"/>
      <c r="K30" s="2"/>
    </row>
    <row r="31" spans="2:13" ht="22.5" customHeight="1">
      <c r="B31" s="2" t="s">
        <v>27</v>
      </c>
      <c r="C31" s="2">
        <v>289874</v>
      </c>
      <c r="D31" s="2">
        <v>78200</v>
      </c>
      <c r="E31" s="2">
        <f>C31+D31</f>
        <v>368074</v>
      </c>
      <c r="F31" s="2">
        <v>8.5589999999999993</v>
      </c>
      <c r="G31" s="2">
        <v>278212</v>
      </c>
      <c r="H31" s="2">
        <v>78200</v>
      </c>
      <c r="I31" s="2">
        <v>356412</v>
      </c>
      <c r="J31" s="2">
        <v>8.2887000000000004</v>
      </c>
      <c r="K31" s="2">
        <v>-3.27</v>
      </c>
    </row>
    <row r="32" spans="2:13" ht="22.5" customHeight="1">
      <c r="B32" s="10" t="s">
        <v>35</v>
      </c>
      <c r="C32" s="2"/>
      <c r="D32" s="2"/>
      <c r="E32" s="2"/>
      <c r="F32" s="2"/>
      <c r="G32" s="2"/>
      <c r="H32" s="2"/>
      <c r="I32" s="2"/>
      <c r="J32" s="2"/>
      <c r="K32" s="2"/>
      <c r="M32">
        <f>1200+3995+1203110</f>
        <v>1208305</v>
      </c>
    </row>
    <row r="33" spans="2:14" ht="24.75" customHeight="1">
      <c r="B33" s="10" t="s">
        <v>28</v>
      </c>
      <c r="C33" s="2"/>
      <c r="D33" s="2"/>
      <c r="E33" s="2"/>
      <c r="F33" s="2"/>
      <c r="G33" s="2"/>
      <c r="H33" s="2"/>
      <c r="I33" s="2"/>
      <c r="J33" s="2"/>
      <c r="K33" s="2"/>
      <c r="M33">
        <f>1200+170435+3995+1032675</f>
        <v>1208305</v>
      </c>
    </row>
    <row r="34" spans="2:14" ht="45">
      <c r="B34" s="5" t="s">
        <v>36</v>
      </c>
      <c r="C34" s="2">
        <f>1036670+34386</f>
        <v>1071056</v>
      </c>
      <c r="D34" s="2"/>
      <c r="E34" s="2">
        <f>1208305+34386+1459</f>
        <v>1244150</v>
      </c>
      <c r="F34" s="2">
        <f>28.1001+0.7997+0.0339</f>
        <v>28.933700000000002</v>
      </c>
      <c r="G34" s="2">
        <f>1041604+34386</f>
        <v>1075990</v>
      </c>
      <c r="H34" s="2"/>
      <c r="I34" s="2">
        <f>1212839+34386</f>
        <v>1247225</v>
      </c>
      <c r="J34" s="2">
        <f>28.2055+0.7997</f>
        <v>29.005200000000002</v>
      </c>
      <c r="K34" s="2">
        <v>0.25</v>
      </c>
    </row>
    <row r="35" spans="2:14" ht="45">
      <c r="B35" s="5" t="s">
        <v>29</v>
      </c>
      <c r="C35" s="2"/>
      <c r="D35" s="2"/>
      <c r="E35" s="2"/>
      <c r="F35" s="2"/>
      <c r="G35" s="2"/>
      <c r="H35" s="2"/>
      <c r="I35" s="2"/>
      <c r="J35" s="2"/>
      <c r="K35" s="2"/>
      <c r="M35">
        <f>1247225*100/1244150</f>
        <v>100.24715669332475</v>
      </c>
    </row>
    <row r="36" spans="2:14" ht="21.75" customHeight="1">
      <c r="B36" s="10" t="s">
        <v>30</v>
      </c>
      <c r="C36" s="2"/>
      <c r="D36" s="2"/>
      <c r="E36" s="2"/>
      <c r="F36" s="2"/>
      <c r="G36" s="2"/>
      <c r="H36" s="2"/>
      <c r="I36" s="2"/>
      <c r="J36" s="2"/>
      <c r="K36" s="2"/>
      <c r="M36" s="59">
        <f>368074*100/356412-100</f>
        <v>3.2720559352659251</v>
      </c>
    </row>
    <row r="37" spans="2:14" ht="22.5" customHeight="1">
      <c r="B37" s="10" t="s">
        <v>37</v>
      </c>
      <c r="C37" s="2">
        <v>6824</v>
      </c>
      <c r="D37" s="2">
        <v>0</v>
      </c>
      <c r="E37" s="2">
        <f>C37</f>
        <v>6824</v>
      </c>
      <c r="F37" s="2">
        <v>0.15870000000000001</v>
      </c>
      <c r="G37" s="2">
        <v>15531</v>
      </c>
      <c r="H37" s="2">
        <v>0</v>
      </c>
      <c r="I37" s="2">
        <v>15531</v>
      </c>
      <c r="J37" s="2">
        <v>0.36120000000000002</v>
      </c>
      <c r="K37" s="2">
        <v>56.07</v>
      </c>
    </row>
    <row r="38" spans="2:14" ht="24" customHeight="1">
      <c r="B38" s="10" t="s">
        <v>38</v>
      </c>
      <c r="C38" s="2"/>
      <c r="D38" s="2"/>
      <c r="E38" s="2"/>
      <c r="F38" s="2"/>
      <c r="G38" s="2"/>
      <c r="H38" s="2"/>
      <c r="I38" s="2"/>
      <c r="J38" s="2"/>
      <c r="K38" s="2"/>
      <c r="M38" s="59">
        <f>1244150*100/1247225</f>
        <v>99.753452664916111</v>
      </c>
      <c r="N38">
        <f>100-M38</f>
        <v>0.24654733508388915</v>
      </c>
    </row>
    <row r="39" spans="2:14" ht="24" customHeight="1">
      <c r="B39" s="10" t="s">
        <v>39</v>
      </c>
      <c r="C39" s="2">
        <v>90</v>
      </c>
      <c r="D39" s="2"/>
      <c r="E39" s="2">
        <f>C39</f>
        <v>90</v>
      </c>
      <c r="F39" s="2">
        <v>2.0999999999999999E-3</v>
      </c>
      <c r="G39" s="2">
        <v>70</v>
      </c>
      <c r="H39" s="2">
        <v>0</v>
      </c>
      <c r="I39" s="2">
        <v>70</v>
      </c>
      <c r="J39" s="2">
        <v>1.6000000000000001E-3</v>
      </c>
      <c r="K39" s="2">
        <v>-28.57</v>
      </c>
      <c r="M39" s="59">
        <f>100-99.75</f>
        <v>0.25</v>
      </c>
    </row>
    <row r="40" spans="2:14" ht="22.5" customHeight="1">
      <c r="B40" s="10" t="s">
        <v>40</v>
      </c>
      <c r="C40" s="2">
        <v>450</v>
      </c>
      <c r="D40" s="2"/>
      <c r="E40" s="2">
        <f>C40</f>
        <v>450</v>
      </c>
      <c r="F40" s="2">
        <v>1.0500000000000001E-2</v>
      </c>
      <c r="G40" s="2">
        <v>350</v>
      </c>
      <c r="H40" s="2">
        <v>0</v>
      </c>
      <c r="I40" s="2">
        <v>350</v>
      </c>
      <c r="J40" s="2">
        <v>8.0999999999999996E-3</v>
      </c>
      <c r="K40" s="2">
        <v>-28.57</v>
      </c>
    </row>
    <row r="41" spans="2:14" ht="27.75" customHeight="1">
      <c r="B41" s="10" t="s">
        <v>41</v>
      </c>
      <c r="C41" s="2"/>
      <c r="D41" s="2"/>
      <c r="E41" s="2"/>
      <c r="F41" s="2"/>
      <c r="G41" s="2"/>
      <c r="H41" s="2"/>
      <c r="I41" s="2"/>
      <c r="J41" s="2"/>
      <c r="K41" s="2"/>
      <c r="M41">
        <f>6824*100/15531</f>
        <v>43.937930590432039</v>
      </c>
      <c r="N41" s="59">
        <f>100-M41</f>
        <v>56.062069409567961</v>
      </c>
    </row>
    <row r="42" spans="2:14" ht="21.75" customHeight="1">
      <c r="B42" s="4" t="s">
        <v>31</v>
      </c>
      <c r="C42" s="2"/>
      <c r="D42" s="2"/>
      <c r="E42" s="2"/>
      <c r="F42" s="2"/>
      <c r="G42" s="2"/>
      <c r="H42" s="2"/>
      <c r="I42" s="2"/>
      <c r="J42" s="2"/>
      <c r="K42" s="2"/>
    </row>
    <row r="43" spans="2:14" ht="30">
      <c r="B43" s="6" t="s">
        <v>32</v>
      </c>
      <c r="C43" s="8">
        <f>SUM(C31:C42)</f>
        <v>1368294</v>
      </c>
      <c r="D43" s="8">
        <f>D31</f>
        <v>78200</v>
      </c>
      <c r="E43" s="8">
        <f>SUM(E31:E42)</f>
        <v>1619588</v>
      </c>
      <c r="F43" s="8">
        <f>F40+F39+F37+F34+F31</f>
        <v>37.664000000000001</v>
      </c>
      <c r="G43" s="8">
        <f>SUM(G31:G42)</f>
        <v>1370153</v>
      </c>
      <c r="H43" s="8">
        <f>SUM(H31:H42)</f>
        <v>78200</v>
      </c>
      <c r="I43" s="8">
        <f>SUM(I31:I42)</f>
        <v>1619588</v>
      </c>
      <c r="J43" s="8">
        <f>36.8652+0.7997</f>
        <v>37.664900000000003</v>
      </c>
      <c r="K43" s="8">
        <v>0</v>
      </c>
    </row>
    <row r="44" spans="2:14" ht="30">
      <c r="B44" s="9" t="s">
        <v>33</v>
      </c>
      <c r="C44" s="2"/>
      <c r="D44" s="2"/>
      <c r="E44" s="2"/>
      <c r="F44" s="2"/>
      <c r="G44" s="2"/>
      <c r="H44" s="2"/>
      <c r="I44" s="2"/>
      <c r="J44" s="2"/>
      <c r="K44" s="2"/>
      <c r="M44">
        <f>90*100/70</f>
        <v>128.57142857142858</v>
      </c>
      <c r="N44">
        <f>M44-100</f>
        <v>28.571428571428584</v>
      </c>
    </row>
    <row r="45" spans="2:14" ht="21" customHeight="1">
      <c r="B45" s="2" t="s">
        <v>34</v>
      </c>
      <c r="C45" s="2">
        <f>C43+C25</f>
        <v>4048706</v>
      </c>
      <c r="D45" s="2">
        <f>D43+D25</f>
        <v>78200</v>
      </c>
      <c r="E45" s="2">
        <f>E43+E25</f>
        <v>4300000</v>
      </c>
      <c r="F45" s="2">
        <v>100</v>
      </c>
      <c r="G45" s="2">
        <f>G43+G25</f>
        <v>4050565</v>
      </c>
      <c r="H45" s="2">
        <f>H43+H25</f>
        <v>78200</v>
      </c>
      <c r="I45" s="2">
        <v>4300000</v>
      </c>
      <c r="J45" s="2">
        <v>100</v>
      </c>
      <c r="K45" s="2"/>
      <c r="M45" s="59">
        <f>450*100/350</f>
        <v>128.57142857142858</v>
      </c>
      <c r="N45">
        <f>M45-100</f>
        <v>28.571428571428584</v>
      </c>
    </row>
    <row r="46" spans="2:14">
      <c r="M46">
        <f>1619588*100/1619588</f>
        <v>100</v>
      </c>
      <c r="N46">
        <f>M46-100</f>
        <v>0</v>
      </c>
    </row>
  </sheetData>
  <mergeCells count="6">
    <mergeCell ref="G5:J5"/>
    <mergeCell ref="C5:F5"/>
    <mergeCell ref="B5:B6"/>
    <mergeCell ref="B28:B29"/>
    <mergeCell ref="C28:F28"/>
    <mergeCell ref="G28:J28"/>
  </mergeCells>
  <pageMargins left="0.51181102362204722" right="0.11811023622047245" top="0.74803149606299213" bottom="0.35433070866141736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workbookViewId="0">
      <selection activeCell="A2" sqref="A2"/>
    </sheetView>
  </sheetViews>
  <sheetFormatPr defaultRowHeight="15"/>
  <cols>
    <col min="1" max="1" width="5.5703125" customWidth="1"/>
    <col min="2" max="2" width="19.85546875" customWidth="1"/>
    <col min="3" max="3" width="13.85546875" customWidth="1"/>
    <col min="4" max="4" width="14.85546875" customWidth="1"/>
    <col min="5" max="5" width="13.85546875" customWidth="1"/>
    <col min="6" max="6" width="12.7109375" bestFit="1" customWidth="1"/>
    <col min="7" max="8" width="14.42578125" customWidth="1"/>
    <col min="9" max="9" width="15.28515625" customWidth="1"/>
  </cols>
  <sheetData>
    <row r="2" spans="1:9">
      <c r="A2" s="78" t="s">
        <v>191</v>
      </c>
    </row>
    <row r="3" spans="1:9" ht="45" customHeight="1">
      <c r="A3" s="2" t="s">
        <v>43</v>
      </c>
      <c r="B3" s="2" t="s">
        <v>44</v>
      </c>
      <c r="C3" s="94" t="s">
        <v>59</v>
      </c>
      <c r="D3" s="94"/>
      <c r="E3" s="94"/>
      <c r="F3" s="95" t="s">
        <v>45</v>
      </c>
      <c r="G3" s="95"/>
      <c r="H3" s="95"/>
      <c r="I3" s="96" t="s">
        <v>46</v>
      </c>
    </row>
    <row r="4" spans="1:9" ht="58.5" customHeight="1">
      <c r="A4" s="2"/>
      <c r="B4" s="2"/>
      <c r="C4" s="12" t="s">
        <v>47</v>
      </c>
      <c r="D4" s="12" t="s">
        <v>48</v>
      </c>
      <c r="E4" s="12" t="s">
        <v>49</v>
      </c>
      <c r="F4" s="12" t="s">
        <v>47</v>
      </c>
      <c r="G4" s="12" t="s">
        <v>48</v>
      </c>
      <c r="H4" s="12" t="s">
        <v>49</v>
      </c>
      <c r="I4" s="97"/>
    </row>
    <row r="5" spans="1:9">
      <c r="A5" s="2">
        <v>1</v>
      </c>
      <c r="B5" s="2" t="s">
        <v>50</v>
      </c>
      <c r="C5" s="2">
        <v>935087</v>
      </c>
      <c r="D5" s="2">
        <v>21.746200000000002</v>
      </c>
      <c r="E5" s="13" t="s">
        <v>58</v>
      </c>
      <c r="F5" s="2">
        <v>935087</v>
      </c>
      <c r="G5" s="2">
        <v>21.746200000000002</v>
      </c>
      <c r="H5" s="13" t="s">
        <v>58</v>
      </c>
      <c r="I5" s="13" t="s">
        <v>58</v>
      </c>
    </row>
    <row r="6" spans="1:9">
      <c r="A6" s="2">
        <v>2</v>
      </c>
      <c r="B6" s="2" t="s">
        <v>51</v>
      </c>
      <c r="C6" s="2">
        <v>315100</v>
      </c>
      <c r="D6" s="2">
        <v>7.3278999999999996</v>
      </c>
      <c r="E6" s="13" t="s">
        <v>58</v>
      </c>
      <c r="F6" s="2">
        <v>315100</v>
      </c>
      <c r="G6" s="2">
        <v>7.3278999999999996</v>
      </c>
      <c r="H6" s="13" t="s">
        <v>58</v>
      </c>
      <c r="I6" s="13" t="s">
        <v>58</v>
      </c>
    </row>
    <row r="7" spans="1:9">
      <c r="A7" s="2">
        <v>3</v>
      </c>
      <c r="B7" s="2" t="s">
        <v>52</v>
      </c>
      <c r="C7" s="2">
        <f>257400+150000</f>
        <v>407400</v>
      </c>
      <c r="D7" s="2">
        <f>5.986+3.4883</f>
        <v>9.4742999999999995</v>
      </c>
      <c r="E7" s="13" t="s">
        <v>58</v>
      </c>
      <c r="F7" s="2">
        <f>257400+150000</f>
        <v>407400</v>
      </c>
      <c r="G7" s="2">
        <f>5.986+3.4883</f>
        <v>9.4742999999999995</v>
      </c>
      <c r="H7" s="13" t="s">
        <v>58</v>
      </c>
      <c r="I7" s="13" t="s">
        <v>58</v>
      </c>
    </row>
    <row r="8" spans="1:9">
      <c r="A8" s="2">
        <v>4</v>
      </c>
      <c r="B8" s="2" t="s">
        <v>53</v>
      </c>
      <c r="C8" s="2">
        <v>257200</v>
      </c>
      <c r="D8" s="2">
        <v>5.9813999999999998</v>
      </c>
      <c r="E8" s="13" t="s">
        <v>58</v>
      </c>
      <c r="F8" s="2">
        <v>257200</v>
      </c>
      <c r="G8" s="2">
        <v>5.9813999999999998</v>
      </c>
      <c r="H8" s="13" t="s">
        <v>58</v>
      </c>
      <c r="I8" s="13" t="s">
        <v>58</v>
      </c>
    </row>
    <row r="9" spans="1:9">
      <c r="A9" s="2">
        <v>5</v>
      </c>
      <c r="B9" s="2" t="s">
        <v>54</v>
      </c>
      <c r="C9" s="2">
        <v>255125</v>
      </c>
      <c r="D9" s="2">
        <v>5.9330999999999996</v>
      </c>
      <c r="E9" s="13" t="s">
        <v>58</v>
      </c>
      <c r="F9" s="2">
        <v>255125</v>
      </c>
      <c r="G9" s="2">
        <v>5.9330999999999996</v>
      </c>
      <c r="H9" s="13" t="s">
        <v>58</v>
      </c>
      <c r="I9" s="13" t="s">
        <v>58</v>
      </c>
    </row>
    <row r="10" spans="1:9">
      <c r="A10" s="2">
        <v>6</v>
      </c>
      <c r="B10" s="2" t="s">
        <v>55</v>
      </c>
      <c r="C10" s="2">
        <v>239250</v>
      </c>
      <c r="D10" s="2">
        <v>5.5640000000000001</v>
      </c>
      <c r="E10" s="13" t="s">
        <v>58</v>
      </c>
      <c r="F10" s="2">
        <v>239250</v>
      </c>
      <c r="G10" s="2">
        <v>5.5640000000000001</v>
      </c>
      <c r="H10" s="13" t="s">
        <v>58</v>
      </c>
      <c r="I10" s="13" t="s">
        <v>58</v>
      </c>
    </row>
    <row r="11" spans="1:9">
      <c r="A11" s="2">
        <v>7</v>
      </c>
      <c r="B11" s="2" t="s">
        <v>56</v>
      </c>
      <c r="C11" s="2">
        <v>239250</v>
      </c>
      <c r="D11" s="2">
        <v>5.5640000000000001</v>
      </c>
      <c r="E11" s="13" t="s">
        <v>58</v>
      </c>
      <c r="F11" s="2">
        <v>239250</v>
      </c>
      <c r="G11" s="2">
        <v>5.5640000000000001</v>
      </c>
      <c r="H11" s="13" t="s">
        <v>58</v>
      </c>
      <c r="I11" s="13" t="s">
        <v>58</v>
      </c>
    </row>
    <row r="12" spans="1:9">
      <c r="A12" s="2">
        <v>8</v>
      </c>
      <c r="B12" s="2" t="s">
        <v>57</v>
      </c>
      <c r="C12" s="2">
        <v>32000</v>
      </c>
      <c r="D12" s="2">
        <v>0.74419999999999997</v>
      </c>
      <c r="E12" s="13" t="s">
        <v>58</v>
      </c>
      <c r="F12" s="2">
        <v>32000</v>
      </c>
      <c r="G12" s="2">
        <v>0.74419999999999997</v>
      </c>
      <c r="H12" s="13" t="s">
        <v>58</v>
      </c>
      <c r="I12" s="13" t="s">
        <v>58</v>
      </c>
    </row>
    <row r="13" spans="1:9" ht="15.75" thickBot="1">
      <c r="C13" s="14">
        <f>SUM(C5:C12)</f>
        <v>2680412</v>
      </c>
      <c r="D13" s="14">
        <f>SUM(D5:D12)</f>
        <v>62.335100000000004</v>
      </c>
      <c r="F13" s="14">
        <f>SUM(F5:F12)</f>
        <v>2680412</v>
      </c>
      <c r="G13" s="14">
        <f>SUM(G5:G12)</f>
        <v>62.335100000000004</v>
      </c>
    </row>
    <row r="14" spans="1:9" ht="15.75" thickTop="1"/>
  </sheetData>
  <mergeCells count="3">
    <mergeCell ref="C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sqref="A1:D1"/>
    </sheetView>
  </sheetViews>
  <sheetFormatPr defaultRowHeight="15"/>
  <cols>
    <col min="1" max="1" width="9.42578125" customWidth="1"/>
    <col min="2" max="2" width="11.42578125" customWidth="1"/>
    <col min="3" max="3" width="1" customWidth="1"/>
    <col min="7" max="7" width="8.85546875" customWidth="1"/>
    <col min="8" max="8" width="0.85546875" customWidth="1"/>
  </cols>
  <sheetData>
    <row r="1" spans="1:12">
      <c r="A1" s="103" t="s">
        <v>192</v>
      </c>
      <c r="B1" s="103"/>
      <c r="C1" s="103"/>
      <c r="D1" s="103"/>
    </row>
    <row r="3" spans="1:12" ht="15" customHeight="1">
      <c r="A3" s="8" t="s">
        <v>149</v>
      </c>
      <c r="B3" s="57" t="s">
        <v>67</v>
      </c>
      <c r="C3" s="8"/>
      <c r="D3" s="104" t="s">
        <v>150</v>
      </c>
      <c r="E3" s="105"/>
      <c r="F3" s="105"/>
      <c r="G3" s="106"/>
      <c r="H3" s="8"/>
      <c r="I3" s="110" t="s">
        <v>151</v>
      </c>
      <c r="J3" s="111"/>
      <c r="K3" s="111"/>
      <c r="L3" s="112"/>
    </row>
    <row r="4" spans="1:12">
      <c r="A4" s="7"/>
      <c r="B4" s="33"/>
      <c r="C4" s="7"/>
      <c r="D4" s="107"/>
      <c r="E4" s="108"/>
      <c r="F4" s="108"/>
      <c r="G4" s="109"/>
      <c r="H4" s="7"/>
      <c r="I4" s="113"/>
      <c r="J4" s="114"/>
      <c r="K4" s="114"/>
      <c r="L4" s="115"/>
    </row>
    <row r="5" spans="1:12">
      <c r="A5" s="8"/>
      <c r="B5" s="57"/>
      <c r="C5" s="8"/>
      <c r="D5" s="20" t="s">
        <v>83</v>
      </c>
      <c r="E5" s="19"/>
      <c r="F5" s="116" t="s">
        <v>84</v>
      </c>
      <c r="G5" s="117"/>
      <c r="H5" s="8"/>
      <c r="I5" s="57" t="s">
        <v>83</v>
      </c>
      <c r="J5" s="19"/>
      <c r="K5" s="116" t="s">
        <v>84</v>
      </c>
      <c r="L5" s="117"/>
    </row>
    <row r="6" spans="1:12">
      <c r="A6" s="1"/>
      <c r="B6" s="31"/>
      <c r="C6" s="1"/>
      <c r="D6" s="18"/>
      <c r="E6" s="55"/>
      <c r="F6" s="118"/>
      <c r="G6" s="119"/>
      <c r="H6" s="7"/>
      <c r="I6" s="33"/>
      <c r="J6" s="55"/>
      <c r="K6" s="118"/>
      <c r="L6" s="119"/>
    </row>
    <row r="7" spans="1:12">
      <c r="A7" s="1"/>
      <c r="B7" s="31"/>
      <c r="C7" s="1"/>
      <c r="D7" s="31"/>
      <c r="E7" s="58"/>
      <c r="F7" s="31"/>
      <c r="G7" s="31"/>
      <c r="H7" s="1"/>
      <c r="I7" s="31"/>
      <c r="J7" s="58"/>
      <c r="K7" s="31"/>
      <c r="L7" s="58"/>
    </row>
    <row r="8" spans="1:12">
      <c r="A8" s="62" t="s">
        <v>161</v>
      </c>
      <c r="B8" s="61" t="s">
        <v>161</v>
      </c>
      <c r="C8" s="1"/>
      <c r="D8" s="31" t="s">
        <v>163</v>
      </c>
      <c r="E8" s="58"/>
      <c r="F8" s="31"/>
      <c r="G8" s="31"/>
      <c r="H8" s="1"/>
      <c r="I8" s="31"/>
      <c r="J8" s="60" t="s">
        <v>161</v>
      </c>
      <c r="K8" s="61" t="s">
        <v>161</v>
      </c>
      <c r="L8" s="60" t="s">
        <v>161</v>
      </c>
    </row>
    <row r="9" spans="1:12">
      <c r="A9" s="1"/>
      <c r="B9" s="31"/>
      <c r="C9" s="1"/>
      <c r="D9" s="31"/>
      <c r="E9" s="58"/>
      <c r="F9" s="31"/>
      <c r="G9" s="31"/>
      <c r="H9" s="1"/>
      <c r="I9" s="31"/>
      <c r="J9" s="58"/>
      <c r="K9" s="31"/>
      <c r="L9" s="58"/>
    </row>
    <row r="10" spans="1:12">
      <c r="A10" s="7"/>
      <c r="B10" s="33"/>
      <c r="C10" s="7"/>
      <c r="D10" s="33"/>
      <c r="E10" s="55"/>
      <c r="F10" s="33"/>
      <c r="G10" s="33"/>
      <c r="H10" s="7"/>
      <c r="I10" s="33"/>
      <c r="J10" s="55"/>
      <c r="K10" s="33"/>
      <c r="L10" s="55"/>
    </row>
  </sheetData>
  <mergeCells count="5">
    <mergeCell ref="A1:D1"/>
    <mergeCell ref="D3:G4"/>
    <mergeCell ref="I3:L4"/>
    <mergeCell ref="F5:G6"/>
    <mergeCell ref="K5:L6"/>
  </mergeCells>
  <pageMargins left="0.16" right="0.22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"/>
  <sheetViews>
    <sheetView workbookViewId="0"/>
  </sheetViews>
  <sheetFormatPr defaultRowHeight="15"/>
  <cols>
    <col min="2" max="2" width="18.42578125" customWidth="1"/>
    <col min="6" max="6" width="18" bestFit="1" customWidth="1"/>
  </cols>
  <sheetData>
    <row r="1" spans="1:11">
      <c r="A1" s="78" t="s">
        <v>193</v>
      </c>
    </row>
    <row r="2" spans="1:11">
      <c r="A2" s="141" t="s">
        <v>149</v>
      </c>
      <c r="B2" s="141" t="s">
        <v>184</v>
      </c>
      <c r="C2" s="131" t="s">
        <v>164</v>
      </c>
      <c r="D2" s="132"/>
      <c r="E2" s="133"/>
      <c r="F2" s="71"/>
      <c r="G2" s="57"/>
      <c r="H2" s="72"/>
      <c r="I2" s="143" t="s">
        <v>169</v>
      </c>
      <c r="J2" s="144"/>
      <c r="K2" s="145"/>
    </row>
    <row r="3" spans="1:11">
      <c r="A3" s="142"/>
      <c r="B3" s="142"/>
      <c r="C3" s="138"/>
      <c r="D3" s="139"/>
      <c r="E3" s="140"/>
      <c r="F3" s="64"/>
      <c r="G3" s="65"/>
      <c r="H3" s="64"/>
      <c r="I3" s="146"/>
      <c r="J3" s="147"/>
      <c r="K3" s="148"/>
    </row>
    <row r="4" spans="1:11">
      <c r="A4" s="74"/>
      <c r="B4" s="58"/>
      <c r="C4" s="134"/>
      <c r="D4" s="135"/>
      <c r="E4" s="136"/>
      <c r="F4" s="76"/>
      <c r="G4" s="33"/>
      <c r="H4" s="64"/>
      <c r="I4" s="149"/>
      <c r="J4" s="150"/>
      <c r="K4" s="151"/>
    </row>
    <row r="5" spans="1:11">
      <c r="A5" s="74"/>
      <c r="B5" s="65"/>
      <c r="C5" s="110" t="s">
        <v>165</v>
      </c>
      <c r="D5" s="112"/>
      <c r="E5" s="128" t="s">
        <v>63</v>
      </c>
      <c r="F5" s="88" t="s">
        <v>166</v>
      </c>
      <c r="G5" s="128" t="s">
        <v>167</v>
      </c>
      <c r="H5" s="88" t="s">
        <v>168</v>
      </c>
      <c r="I5" s="123" t="s">
        <v>83</v>
      </c>
      <c r="J5" s="143" t="s">
        <v>63</v>
      </c>
      <c r="K5" s="145"/>
    </row>
    <row r="6" spans="1:11">
      <c r="A6" s="74"/>
      <c r="B6" s="65"/>
      <c r="C6" s="126"/>
      <c r="D6" s="127"/>
      <c r="E6" s="129"/>
      <c r="F6" s="44"/>
      <c r="G6" s="129"/>
      <c r="H6" s="44"/>
      <c r="I6" s="124"/>
      <c r="J6" s="146"/>
      <c r="K6" s="148"/>
    </row>
    <row r="7" spans="1:11">
      <c r="A7" s="74"/>
      <c r="B7" s="65"/>
      <c r="C7" s="126"/>
      <c r="D7" s="127"/>
      <c r="E7" s="129"/>
      <c r="F7" s="64"/>
      <c r="G7" s="129"/>
      <c r="H7" s="64"/>
      <c r="I7" s="124"/>
      <c r="J7" s="146"/>
      <c r="K7" s="148"/>
    </row>
    <row r="8" spans="1:11">
      <c r="A8" s="7"/>
      <c r="B8" s="7"/>
      <c r="C8" s="113"/>
      <c r="D8" s="115"/>
      <c r="E8" s="130"/>
      <c r="F8" s="75"/>
      <c r="G8" s="130"/>
      <c r="H8" s="75"/>
      <c r="I8" s="125"/>
      <c r="J8" s="149"/>
      <c r="K8" s="151"/>
    </row>
    <row r="9" spans="1:11">
      <c r="A9" s="65">
        <v>1</v>
      </c>
      <c r="B9" s="101" t="s">
        <v>170</v>
      </c>
      <c r="C9" s="65">
        <v>136135</v>
      </c>
      <c r="D9" s="65"/>
      <c r="E9" s="65">
        <v>3.16</v>
      </c>
      <c r="F9" s="77">
        <v>41730</v>
      </c>
      <c r="G9" s="64" t="s">
        <v>171</v>
      </c>
      <c r="H9" s="64"/>
      <c r="I9" s="65"/>
      <c r="J9" s="65"/>
    </row>
    <row r="10" spans="1:11">
      <c r="A10" s="65"/>
      <c r="B10" s="101"/>
      <c r="C10" s="65"/>
      <c r="D10" s="65"/>
      <c r="E10" s="65"/>
      <c r="F10" s="77">
        <v>41733</v>
      </c>
      <c r="G10" s="65"/>
      <c r="H10" s="64" t="s">
        <v>182</v>
      </c>
      <c r="I10" s="65">
        <v>136135</v>
      </c>
      <c r="J10" s="65">
        <v>3.16</v>
      </c>
    </row>
    <row r="11" spans="1:11">
      <c r="A11" s="65"/>
      <c r="B11" s="65"/>
      <c r="C11" s="65"/>
      <c r="D11" s="65"/>
      <c r="E11" s="65"/>
      <c r="F11" s="77">
        <v>41985</v>
      </c>
      <c r="G11" s="65">
        <f>I11-I10</f>
        <v>-1970</v>
      </c>
      <c r="H11" s="64" t="s">
        <v>182</v>
      </c>
      <c r="I11" s="65">
        <v>134165</v>
      </c>
      <c r="J11" s="65">
        <v>3.1200999999999999</v>
      </c>
    </row>
    <row r="12" spans="1:11">
      <c r="A12" s="65"/>
      <c r="B12" s="65"/>
      <c r="C12" s="65"/>
      <c r="D12" s="65"/>
      <c r="E12" s="65"/>
      <c r="F12" s="77">
        <v>42013</v>
      </c>
      <c r="G12" s="65">
        <f>I12-I11</f>
        <v>-1000</v>
      </c>
      <c r="H12" s="64" t="s">
        <v>182</v>
      </c>
      <c r="I12" s="65">
        <v>133165</v>
      </c>
      <c r="J12" s="65">
        <v>3.0969000000000002</v>
      </c>
    </row>
    <row r="13" spans="1:11">
      <c r="A13" s="65"/>
      <c r="B13" s="65"/>
      <c r="C13" s="65">
        <v>133165</v>
      </c>
      <c r="D13" s="65"/>
      <c r="E13" s="65">
        <v>3.0969000000000002</v>
      </c>
      <c r="F13" s="77">
        <v>42094</v>
      </c>
      <c r="G13" s="65"/>
      <c r="H13" s="64"/>
      <c r="I13" s="65">
        <v>133165</v>
      </c>
      <c r="J13" s="65">
        <v>3.0969000000000002</v>
      </c>
    </row>
    <row r="14" spans="1:11">
      <c r="A14" s="65"/>
      <c r="B14" s="65"/>
      <c r="C14" s="65"/>
      <c r="D14" s="65"/>
      <c r="E14" s="65"/>
      <c r="F14" s="77"/>
      <c r="G14" s="65"/>
      <c r="H14" s="64"/>
      <c r="I14" s="65"/>
      <c r="J14" s="65"/>
    </row>
    <row r="15" spans="1:11">
      <c r="A15" s="65"/>
      <c r="B15" s="65"/>
      <c r="C15" s="65"/>
      <c r="D15" s="65"/>
      <c r="E15" s="65"/>
      <c r="F15" s="77"/>
      <c r="G15" s="65"/>
      <c r="H15" s="64"/>
      <c r="I15" s="65"/>
      <c r="J15" s="65"/>
    </row>
    <row r="16" spans="1:11">
      <c r="A16" s="65">
        <v>2</v>
      </c>
      <c r="B16" s="101" t="s">
        <v>172</v>
      </c>
      <c r="C16" s="65">
        <v>23535</v>
      </c>
      <c r="D16" s="65"/>
      <c r="E16" s="65">
        <v>0.54730000000000001</v>
      </c>
      <c r="F16" s="77">
        <v>41730</v>
      </c>
      <c r="G16" s="64" t="s">
        <v>171</v>
      </c>
      <c r="H16" s="64" t="s">
        <v>182</v>
      </c>
      <c r="I16" s="65"/>
      <c r="J16" s="65"/>
    </row>
    <row r="17" spans="1:10">
      <c r="A17" s="65"/>
      <c r="B17" s="101"/>
      <c r="C17" s="65"/>
      <c r="D17" s="65"/>
      <c r="E17" s="65"/>
      <c r="F17" s="77">
        <v>41733</v>
      </c>
      <c r="G17" s="65"/>
      <c r="H17" s="64" t="s">
        <v>182</v>
      </c>
      <c r="I17" s="65">
        <v>23535</v>
      </c>
      <c r="J17" s="65"/>
    </row>
    <row r="18" spans="1:10">
      <c r="A18" s="65"/>
      <c r="B18" s="101"/>
      <c r="C18" s="65"/>
      <c r="D18" s="65"/>
      <c r="E18" s="65"/>
      <c r="F18" s="77">
        <v>41740</v>
      </c>
      <c r="G18" s="65">
        <v>-106</v>
      </c>
      <c r="H18" s="64" t="s">
        <v>182</v>
      </c>
      <c r="I18" s="65">
        <v>23641</v>
      </c>
      <c r="J18" s="65">
        <v>0.54979999999999996</v>
      </c>
    </row>
    <row r="19" spans="1:10">
      <c r="A19" s="65"/>
      <c r="B19" s="65"/>
      <c r="C19" s="65"/>
      <c r="D19" s="65"/>
      <c r="E19" s="65"/>
      <c r="F19" s="77">
        <v>41747</v>
      </c>
      <c r="G19" s="65">
        <f>I19-I18</f>
        <v>106</v>
      </c>
      <c r="H19" s="64" t="s">
        <v>182</v>
      </c>
      <c r="I19" s="65">
        <v>23747</v>
      </c>
      <c r="J19" s="65">
        <v>0.55230000000000001</v>
      </c>
    </row>
    <row r="20" spans="1:10">
      <c r="A20" s="65"/>
      <c r="B20" s="65"/>
      <c r="C20" s="65"/>
      <c r="D20" s="65"/>
      <c r="E20" s="65"/>
      <c r="F20" s="77">
        <v>41754</v>
      </c>
      <c r="G20" s="65">
        <f t="shared" ref="G20:G45" si="0">I20-I19</f>
        <v>452</v>
      </c>
      <c r="H20" s="64" t="s">
        <v>182</v>
      </c>
      <c r="I20" s="65">
        <v>24199</v>
      </c>
      <c r="J20" s="65">
        <v>0.56279999999999997</v>
      </c>
    </row>
    <row r="21" spans="1:10">
      <c r="A21" s="65"/>
      <c r="B21" s="65"/>
      <c r="C21" s="65"/>
      <c r="D21" s="65"/>
      <c r="E21" s="65"/>
      <c r="F21" s="77">
        <v>41761</v>
      </c>
      <c r="G21" s="65">
        <f t="shared" si="0"/>
        <v>495</v>
      </c>
      <c r="H21" s="64" t="s">
        <v>182</v>
      </c>
      <c r="I21" s="65">
        <v>24694</v>
      </c>
      <c r="J21" s="65">
        <v>0.57430000000000003</v>
      </c>
    </row>
    <row r="22" spans="1:10">
      <c r="A22" s="65"/>
      <c r="B22" s="65"/>
      <c r="C22" s="65"/>
      <c r="D22" s="65"/>
      <c r="E22" s="65"/>
      <c r="F22" s="77">
        <v>41768</v>
      </c>
      <c r="G22" s="65">
        <f t="shared" si="0"/>
        <v>2001</v>
      </c>
      <c r="H22" s="64" t="s">
        <v>182</v>
      </c>
      <c r="I22" s="65">
        <v>26695</v>
      </c>
      <c r="J22" s="65">
        <v>0.62080000000000002</v>
      </c>
    </row>
    <row r="23" spans="1:10">
      <c r="A23" s="65"/>
      <c r="B23" s="65"/>
      <c r="C23" s="65"/>
      <c r="D23" s="65"/>
      <c r="E23" s="65"/>
      <c r="F23" s="77">
        <v>41775</v>
      </c>
      <c r="G23" s="65">
        <f t="shared" si="0"/>
        <v>769</v>
      </c>
      <c r="H23" s="64" t="s">
        <v>182</v>
      </c>
      <c r="I23" s="65">
        <v>27464</v>
      </c>
      <c r="J23" s="65">
        <v>0.63870000000000005</v>
      </c>
    </row>
    <row r="24" spans="1:10">
      <c r="A24" s="65"/>
      <c r="B24" s="65"/>
      <c r="C24" s="65"/>
      <c r="D24" s="65"/>
      <c r="E24" s="65"/>
      <c r="F24" s="77">
        <v>41782</v>
      </c>
      <c r="G24" s="65">
        <f t="shared" si="0"/>
        <v>-92</v>
      </c>
      <c r="H24" s="64" t="s">
        <v>182</v>
      </c>
      <c r="I24" s="65">
        <v>27372</v>
      </c>
      <c r="J24" s="65">
        <v>0.63660000000000005</v>
      </c>
    </row>
    <row r="25" spans="1:10">
      <c r="A25" s="65"/>
      <c r="B25" s="65"/>
      <c r="C25" s="65"/>
      <c r="D25" s="65"/>
      <c r="E25" s="65"/>
      <c r="F25" s="77">
        <v>41789</v>
      </c>
      <c r="G25" s="65">
        <f t="shared" si="0"/>
        <v>-4</v>
      </c>
      <c r="H25" s="64" t="s">
        <v>182</v>
      </c>
      <c r="I25" s="65">
        <v>27368</v>
      </c>
      <c r="J25" s="65">
        <v>0.63649999999999995</v>
      </c>
    </row>
    <row r="26" spans="1:10">
      <c r="A26" s="65"/>
      <c r="B26" s="65"/>
      <c r="C26" s="65"/>
      <c r="D26" s="65"/>
      <c r="E26" s="65"/>
      <c r="F26" s="77">
        <v>41796</v>
      </c>
      <c r="G26" s="65">
        <f t="shared" si="0"/>
        <v>11846</v>
      </c>
      <c r="H26" s="64" t="s">
        <v>182</v>
      </c>
      <c r="I26" s="65">
        <v>39214</v>
      </c>
      <c r="J26" s="65">
        <v>0.91200000000000003</v>
      </c>
    </row>
    <row r="27" spans="1:10">
      <c r="A27" s="65"/>
      <c r="B27" s="65"/>
      <c r="C27" s="65"/>
      <c r="D27" s="65"/>
      <c r="E27" s="65"/>
      <c r="F27" s="77">
        <v>41803</v>
      </c>
      <c r="G27" s="65">
        <f t="shared" si="0"/>
        <v>5623</v>
      </c>
      <c r="H27" s="64" t="s">
        <v>182</v>
      </c>
      <c r="I27" s="65">
        <v>44837</v>
      </c>
      <c r="J27" s="65">
        <v>1.0427</v>
      </c>
    </row>
    <row r="28" spans="1:10">
      <c r="A28" s="65"/>
      <c r="B28" s="65"/>
      <c r="C28" s="65"/>
      <c r="D28" s="65"/>
      <c r="E28" s="65"/>
      <c r="F28" s="77">
        <v>41810</v>
      </c>
      <c r="G28" s="65">
        <f t="shared" si="0"/>
        <v>6149</v>
      </c>
      <c r="H28" s="64" t="s">
        <v>182</v>
      </c>
      <c r="I28" s="65">
        <v>50986</v>
      </c>
      <c r="J28" s="65">
        <v>1.1857</v>
      </c>
    </row>
    <row r="29" spans="1:10">
      <c r="A29" s="65"/>
      <c r="B29" s="65"/>
      <c r="C29" s="65"/>
      <c r="D29" s="65"/>
      <c r="E29" s="65"/>
      <c r="F29" s="77">
        <v>41820</v>
      </c>
      <c r="G29" s="65">
        <f t="shared" si="0"/>
        <v>1211</v>
      </c>
      <c r="H29" s="64" t="s">
        <v>182</v>
      </c>
      <c r="I29" s="65">
        <v>52197</v>
      </c>
      <c r="J29" s="65">
        <v>1.2139</v>
      </c>
    </row>
    <row r="30" spans="1:10">
      <c r="A30" s="65"/>
      <c r="B30" s="65"/>
      <c r="C30" s="65"/>
      <c r="D30" s="65"/>
      <c r="E30" s="65"/>
      <c r="F30" s="77">
        <v>41824</v>
      </c>
      <c r="G30" s="65">
        <f t="shared" si="0"/>
        <v>-2</v>
      </c>
      <c r="H30" s="64" t="s">
        <v>182</v>
      </c>
      <c r="I30" s="65">
        <v>52195</v>
      </c>
      <c r="J30" s="65">
        <v>1.2138</v>
      </c>
    </row>
    <row r="31" spans="1:10">
      <c r="A31" s="65"/>
      <c r="B31" s="65"/>
      <c r="C31" s="65"/>
      <c r="D31" s="65"/>
      <c r="E31" s="65"/>
      <c r="F31" s="77">
        <v>41831</v>
      </c>
      <c r="G31" s="65">
        <f t="shared" si="0"/>
        <v>2042</v>
      </c>
      <c r="H31" s="64" t="s">
        <v>182</v>
      </c>
      <c r="I31" s="65">
        <v>54237</v>
      </c>
      <c r="J31" s="65">
        <v>1.2613000000000001</v>
      </c>
    </row>
    <row r="32" spans="1:10">
      <c r="A32" s="65"/>
      <c r="B32" s="65"/>
      <c r="C32" s="65"/>
      <c r="D32" s="65"/>
      <c r="E32" s="65"/>
      <c r="F32" s="77">
        <v>41838</v>
      </c>
      <c r="G32" s="65">
        <f t="shared" si="0"/>
        <v>908</v>
      </c>
      <c r="H32" s="64" t="s">
        <v>182</v>
      </c>
      <c r="I32" s="65">
        <v>55145</v>
      </c>
      <c r="J32" s="65">
        <v>1.2824</v>
      </c>
    </row>
    <row r="33" spans="1:10">
      <c r="A33" s="65"/>
      <c r="B33" s="65"/>
      <c r="C33" s="65"/>
      <c r="D33" s="65"/>
      <c r="E33" s="65"/>
      <c r="F33" s="77">
        <v>41845</v>
      </c>
      <c r="G33" s="65">
        <f t="shared" si="0"/>
        <v>502</v>
      </c>
      <c r="H33" s="64" t="s">
        <v>182</v>
      </c>
      <c r="I33" s="65">
        <v>55647</v>
      </c>
      <c r="J33" s="65">
        <v>1.2941</v>
      </c>
    </row>
    <row r="34" spans="1:10">
      <c r="A34" s="65"/>
      <c r="B34" s="65"/>
      <c r="C34" s="65"/>
      <c r="D34" s="65"/>
      <c r="E34" s="65"/>
      <c r="F34" s="77">
        <v>41852</v>
      </c>
      <c r="G34" s="65">
        <f t="shared" si="0"/>
        <v>1</v>
      </c>
      <c r="H34" s="64" t="s">
        <v>182</v>
      </c>
      <c r="I34" s="65">
        <v>55648</v>
      </c>
      <c r="J34" s="65">
        <v>1.2941</v>
      </c>
    </row>
    <row r="35" spans="1:10">
      <c r="A35" s="65"/>
      <c r="B35" s="65"/>
      <c r="C35" s="65"/>
      <c r="D35" s="65"/>
      <c r="E35" s="65"/>
      <c r="F35" s="77">
        <v>41859</v>
      </c>
      <c r="G35" s="65">
        <f t="shared" si="0"/>
        <v>111</v>
      </c>
      <c r="H35" s="64" t="s">
        <v>182</v>
      </c>
      <c r="I35" s="65">
        <v>55759</v>
      </c>
      <c r="J35" s="65">
        <v>1.2967</v>
      </c>
    </row>
    <row r="36" spans="1:10">
      <c r="A36" s="65"/>
      <c r="B36" s="65"/>
      <c r="C36" s="65"/>
      <c r="D36" s="65"/>
      <c r="E36" s="65"/>
      <c r="F36" s="77">
        <v>41866</v>
      </c>
      <c r="G36" s="65">
        <f t="shared" si="0"/>
        <v>742</v>
      </c>
      <c r="H36" s="64" t="s">
        <v>182</v>
      </c>
      <c r="I36" s="65">
        <v>56501</v>
      </c>
      <c r="J36" s="65">
        <v>1.3140000000000001</v>
      </c>
    </row>
    <row r="37" spans="1:10">
      <c r="A37" s="65"/>
      <c r="B37" s="65"/>
      <c r="C37" s="65"/>
      <c r="D37" s="65"/>
      <c r="E37" s="65"/>
      <c r="F37" s="77">
        <v>41873</v>
      </c>
      <c r="G37" s="65">
        <f t="shared" si="0"/>
        <v>5027</v>
      </c>
      <c r="H37" s="64" t="s">
        <v>182</v>
      </c>
      <c r="I37" s="65">
        <v>61528</v>
      </c>
      <c r="J37" s="65">
        <v>1.4309000000000001</v>
      </c>
    </row>
    <row r="38" spans="1:10">
      <c r="A38" s="65"/>
      <c r="B38" s="65"/>
      <c r="C38" s="65"/>
      <c r="D38" s="65"/>
      <c r="E38" s="65"/>
      <c r="F38" s="77">
        <v>41880</v>
      </c>
      <c r="G38" s="65">
        <f t="shared" si="0"/>
        <v>6618</v>
      </c>
      <c r="H38" s="64" t="s">
        <v>182</v>
      </c>
      <c r="I38" s="65">
        <v>68146</v>
      </c>
      <c r="J38" s="65">
        <v>1.5848</v>
      </c>
    </row>
    <row r="39" spans="1:10">
      <c r="A39" s="65"/>
      <c r="B39" s="65"/>
      <c r="C39" s="65"/>
      <c r="D39" s="65"/>
      <c r="E39" s="65"/>
      <c r="F39" s="77">
        <v>41887</v>
      </c>
      <c r="G39" s="65">
        <f t="shared" si="0"/>
        <v>6119</v>
      </c>
      <c r="H39" s="64" t="s">
        <v>182</v>
      </c>
      <c r="I39" s="65">
        <v>74265</v>
      </c>
      <c r="J39" s="65">
        <v>1.7271000000000001</v>
      </c>
    </row>
    <row r="40" spans="1:10">
      <c r="A40" s="65"/>
      <c r="B40" s="65"/>
      <c r="C40" s="65"/>
      <c r="D40" s="65"/>
      <c r="E40" s="65"/>
      <c r="F40" s="77">
        <v>41894</v>
      </c>
      <c r="G40" s="65">
        <f t="shared" si="0"/>
        <v>271</v>
      </c>
      <c r="H40" s="64" t="s">
        <v>182</v>
      </c>
      <c r="I40" s="65">
        <v>74536</v>
      </c>
      <c r="J40" s="65">
        <v>1.7334000000000001</v>
      </c>
    </row>
    <row r="41" spans="1:10">
      <c r="A41" s="65"/>
      <c r="B41" s="65"/>
      <c r="C41" s="65"/>
      <c r="D41" s="65"/>
      <c r="E41" s="65"/>
      <c r="F41" s="77">
        <v>41901</v>
      </c>
      <c r="G41" s="65">
        <f t="shared" si="0"/>
        <v>337</v>
      </c>
      <c r="H41" s="64" t="s">
        <v>182</v>
      </c>
      <c r="I41" s="65">
        <v>74873</v>
      </c>
      <c r="J41" s="65">
        <v>1.7412000000000001</v>
      </c>
    </row>
    <row r="42" spans="1:10">
      <c r="A42" s="65"/>
      <c r="B42" s="65"/>
      <c r="C42" s="65"/>
      <c r="D42" s="65"/>
      <c r="E42" s="65"/>
      <c r="F42" s="77">
        <v>41912</v>
      </c>
      <c r="G42" s="65">
        <f t="shared" si="0"/>
        <v>-868</v>
      </c>
      <c r="H42" s="64" t="s">
        <v>182</v>
      </c>
      <c r="I42" s="65">
        <v>74005</v>
      </c>
      <c r="J42" s="65">
        <v>1.7210000000000001</v>
      </c>
    </row>
    <row r="43" spans="1:10">
      <c r="A43" s="65"/>
      <c r="B43" s="65"/>
      <c r="C43" s="65"/>
      <c r="D43" s="65"/>
      <c r="E43" s="65"/>
      <c r="F43" s="77">
        <v>41943</v>
      </c>
      <c r="G43" s="65">
        <f t="shared" si="0"/>
        <v>-1</v>
      </c>
      <c r="H43" s="64" t="s">
        <v>182</v>
      </c>
      <c r="I43" s="65">
        <v>74004</v>
      </c>
      <c r="J43" s="65">
        <v>1.7210000000000001</v>
      </c>
    </row>
    <row r="44" spans="1:10">
      <c r="A44" s="65"/>
      <c r="B44" s="65"/>
      <c r="C44" s="65"/>
      <c r="D44" s="65"/>
      <c r="E44" s="65"/>
      <c r="F44" s="77">
        <v>41957</v>
      </c>
      <c r="G44" s="65">
        <f t="shared" si="0"/>
        <v>-150</v>
      </c>
      <c r="H44" s="64" t="s">
        <v>182</v>
      </c>
      <c r="I44" s="65">
        <v>73854</v>
      </c>
      <c r="J44" s="65">
        <v>1.7175</v>
      </c>
    </row>
    <row r="45" spans="1:10">
      <c r="A45" s="65"/>
      <c r="B45" s="65"/>
      <c r="C45" s="65"/>
      <c r="D45" s="65"/>
      <c r="E45" s="65"/>
      <c r="F45" s="77">
        <v>41971</v>
      </c>
      <c r="G45" s="65">
        <f t="shared" si="0"/>
        <v>-50</v>
      </c>
      <c r="H45" s="64" t="s">
        <v>182</v>
      </c>
      <c r="I45" s="65">
        <v>73804</v>
      </c>
      <c r="J45" s="65">
        <v>1.7163999999999999</v>
      </c>
    </row>
    <row r="46" spans="1:10">
      <c r="A46" s="65"/>
      <c r="B46" s="65"/>
      <c r="C46" s="65">
        <v>73804</v>
      </c>
      <c r="D46" s="65"/>
      <c r="E46" s="65">
        <v>1.7163999999999999</v>
      </c>
      <c r="F46" s="77">
        <v>42094</v>
      </c>
      <c r="G46" s="65"/>
      <c r="H46" s="64"/>
      <c r="I46" s="65">
        <v>73804</v>
      </c>
      <c r="J46" s="65">
        <v>1.7163999999999999</v>
      </c>
    </row>
    <row r="47" spans="1:10">
      <c r="A47" s="65"/>
      <c r="B47" s="65"/>
      <c r="C47" s="65"/>
      <c r="D47" s="65"/>
      <c r="E47" s="65"/>
      <c r="F47" s="77"/>
      <c r="G47" s="65"/>
      <c r="H47" s="64"/>
      <c r="I47" s="65"/>
      <c r="J47" s="65"/>
    </row>
    <row r="48" spans="1:10">
      <c r="A48" s="65">
        <v>3</v>
      </c>
      <c r="B48" s="120" t="s">
        <v>173</v>
      </c>
      <c r="C48" s="65">
        <v>14700</v>
      </c>
      <c r="D48" s="65"/>
      <c r="E48" s="65">
        <v>0.34189999999999998</v>
      </c>
      <c r="F48" s="77">
        <v>41730</v>
      </c>
      <c r="G48" s="65"/>
      <c r="H48" s="64" t="s">
        <v>182</v>
      </c>
      <c r="I48" s="65"/>
      <c r="J48" s="65"/>
    </row>
    <row r="49" spans="1:10">
      <c r="A49" s="65"/>
      <c r="B49" s="120"/>
      <c r="C49" s="65"/>
      <c r="D49" s="65"/>
      <c r="E49" s="65"/>
      <c r="F49" s="77">
        <v>41733</v>
      </c>
      <c r="G49" s="65">
        <f t="shared" ref="G49:G57" si="1">I49-I48</f>
        <v>14700</v>
      </c>
      <c r="H49" s="64" t="s">
        <v>182</v>
      </c>
      <c r="I49" s="65">
        <v>14700</v>
      </c>
      <c r="J49" s="65">
        <v>0.34189999999999998</v>
      </c>
    </row>
    <row r="50" spans="1:10">
      <c r="A50" s="65"/>
      <c r="B50" s="65"/>
      <c r="C50" s="65"/>
      <c r="D50" s="65"/>
      <c r="E50" s="65"/>
      <c r="F50" s="77">
        <v>41838</v>
      </c>
      <c r="G50" s="65">
        <f t="shared" si="1"/>
        <v>80</v>
      </c>
      <c r="H50" s="64" t="s">
        <v>182</v>
      </c>
      <c r="I50" s="65">
        <v>14780</v>
      </c>
      <c r="J50" s="65">
        <v>0.34370000000000001</v>
      </c>
    </row>
    <row r="51" spans="1:10">
      <c r="A51" s="65"/>
      <c r="B51" s="65"/>
      <c r="C51" s="65"/>
      <c r="D51" s="65"/>
      <c r="E51" s="65"/>
      <c r="F51" s="77">
        <v>41845</v>
      </c>
      <c r="G51" s="65">
        <f t="shared" si="1"/>
        <v>9767</v>
      </c>
      <c r="H51" s="64" t="s">
        <v>182</v>
      </c>
      <c r="I51" s="65">
        <v>24547</v>
      </c>
      <c r="J51" s="65">
        <v>0.57089999999999996</v>
      </c>
    </row>
    <row r="52" spans="1:10">
      <c r="A52" s="65"/>
      <c r="B52" s="65"/>
      <c r="C52" s="65"/>
      <c r="D52" s="65"/>
      <c r="E52" s="65"/>
      <c r="F52" s="77">
        <v>41866</v>
      </c>
      <c r="G52" s="65">
        <f t="shared" si="1"/>
        <v>4877</v>
      </c>
      <c r="H52" s="64" t="s">
        <v>182</v>
      </c>
      <c r="I52" s="65">
        <v>29424</v>
      </c>
      <c r="J52" s="65">
        <v>0.68430000000000002</v>
      </c>
    </row>
    <row r="53" spans="1:10">
      <c r="A53" s="65"/>
      <c r="B53" s="65"/>
      <c r="C53" s="65"/>
      <c r="D53" s="65"/>
      <c r="E53" s="65"/>
      <c r="F53" s="77">
        <v>41873</v>
      </c>
      <c r="G53" s="65">
        <f t="shared" si="1"/>
        <v>980</v>
      </c>
      <c r="H53" s="64" t="s">
        <v>182</v>
      </c>
      <c r="I53" s="65">
        <v>30404</v>
      </c>
      <c r="J53" s="65">
        <v>0.70709999999999995</v>
      </c>
    </row>
    <row r="54" spans="1:10">
      <c r="A54" s="65"/>
      <c r="B54" s="65"/>
      <c r="C54" s="65"/>
      <c r="D54" s="65"/>
      <c r="E54" s="65"/>
      <c r="F54" s="77">
        <v>42013</v>
      </c>
      <c r="G54" s="65">
        <f t="shared" si="1"/>
        <v>8946</v>
      </c>
      <c r="H54" s="64" t="s">
        <v>182</v>
      </c>
      <c r="I54" s="65">
        <v>39350</v>
      </c>
      <c r="J54" s="65">
        <v>0.91510000000000002</v>
      </c>
    </row>
    <row r="55" spans="1:10">
      <c r="A55" s="65"/>
      <c r="B55" s="65"/>
      <c r="C55" s="65"/>
      <c r="D55" s="65"/>
      <c r="E55" s="65"/>
      <c r="F55" s="77">
        <v>42020</v>
      </c>
      <c r="G55" s="65">
        <f t="shared" si="1"/>
        <v>61</v>
      </c>
      <c r="H55" s="64" t="s">
        <v>182</v>
      </c>
      <c r="I55" s="65">
        <v>39411</v>
      </c>
      <c r="J55" s="65">
        <v>0.91649999999999998</v>
      </c>
    </row>
    <row r="56" spans="1:10">
      <c r="A56" s="65"/>
      <c r="B56" s="65"/>
      <c r="C56" s="65"/>
      <c r="D56" s="65"/>
      <c r="E56" s="65"/>
      <c r="F56" s="77">
        <v>42041</v>
      </c>
      <c r="G56" s="65">
        <f t="shared" si="1"/>
        <v>9</v>
      </c>
      <c r="H56" s="64" t="s">
        <v>182</v>
      </c>
      <c r="I56" s="65">
        <v>39420</v>
      </c>
      <c r="J56" s="65">
        <v>0.91669999999999996</v>
      </c>
    </row>
    <row r="57" spans="1:10">
      <c r="A57" s="65"/>
      <c r="B57" s="65"/>
      <c r="C57" s="65"/>
      <c r="D57" s="65"/>
      <c r="E57" s="65"/>
      <c r="F57" s="77">
        <v>42055</v>
      </c>
      <c r="G57" s="65">
        <f t="shared" si="1"/>
        <v>2160</v>
      </c>
      <c r="H57" s="64" t="s">
        <v>182</v>
      </c>
      <c r="I57" s="65">
        <v>41580</v>
      </c>
      <c r="J57" s="65">
        <v>0.96699999999999997</v>
      </c>
    </row>
    <row r="58" spans="1:10">
      <c r="A58" s="65"/>
      <c r="B58" s="65"/>
      <c r="C58" s="65">
        <v>41580</v>
      </c>
      <c r="D58" s="65"/>
      <c r="E58" s="65">
        <v>0.96699999999999997</v>
      </c>
      <c r="F58" s="77">
        <v>42094</v>
      </c>
      <c r="G58" s="65"/>
      <c r="H58" s="64"/>
      <c r="I58" s="65">
        <v>41580</v>
      </c>
      <c r="J58" s="65">
        <v>0.96699999999999997</v>
      </c>
    </row>
    <row r="59" spans="1:10">
      <c r="A59" s="65"/>
      <c r="B59" s="65"/>
      <c r="C59" s="65"/>
      <c r="D59" s="65"/>
      <c r="E59" s="65"/>
      <c r="F59" s="77"/>
      <c r="G59" s="65"/>
      <c r="H59" s="64"/>
      <c r="I59" s="65"/>
      <c r="J59" s="65"/>
    </row>
    <row r="60" spans="1:10" ht="30">
      <c r="A60" s="65">
        <v>4</v>
      </c>
      <c r="B60" s="66" t="s">
        <v>174</v>
      </c>
      <c r="C60" s="65">
        <v>33639</v>
      </c>
      <c r="D60" s="65"/>
      <c r="E60" s="65">
        <v>0.7823</v>
      </c>
      <c r="F60" s="77">
        <v>41730</v>
      </c>
      <c r="G60" s="65"/>
      <c r="H60" s="64"/>
      <c r="I60" s="65"/>
      <c r="J60" s="65"/>
    </row>
    <row r="61" spans="1:10">
      <c r="A61" s="65"/>
      <c r="B61" s="66"/>
      <c r="C61" s="65"/>
      <c r="D61" s="65"/>
      <c r="E61" s="65"/>
      <c r="F61" s="77">
        <v>41733</v>
      </c>
      <c r="G61" s="65">
        <f t="shared" ref="G61:G63" si="2">I61-I60</f>
        <v>33639</v>
      </c>
      <c r="H61" s="64" t="s">
        <v>182</v>
      </c>
      <c r="I61" s="65">
        <v>33639</v>
      </c>
      <c r="J61" s="65">
        <v>0.7823</v>
      </c>
    </row>
    <row r="62" spans="1:10">
      <c r="A62" s="65"/>
      <c r="B62" s="65"/>
      <c r="C62" s="65"/>
      <c r="D62" s="65"/>
      <c r="E62" s="65"/>
      <c r="F62" s="77">
        <v>41789</v>
      </c>
      <c r="G62" s="65">
        <f t="shared" si="2"/>
        <v>94</v>
      </c>
      <c r="H62" s="64" t="s">
        <v>182</v>
      </c>
      <c r="I62" s="65">
        <v>33733</v>
      </c>
      <c r="J62" s="65">
        <v>0.78449999999999998</v>
      </c>
    </row>
    <row r="63" spans="1:10">
      <c r="A63" s="65"/>
      <c r="B63" s="65"/>
      <c r="C63" s="65"/>
      <c r="D63" s="65"/>
      <c r="E63" s="65"/>
      <c r="F63" s="77">
        <v>41796</v>
      </c>
      <c r="G63" s="65">
        <f t="shared" si="2"/>
        <v>1000</v>
      </c>
      <c r="H63" s="64" t="s">
        <v>182</v>
      </c>
      <c r="I63" s="65">
        <v>34733</v>
      </c>
      <c r="J63" s="65">
        <v>0.80769999999999997</v>
      </c>
    </row>
    <row r="64" spans="1:10">
      <c r="A64" s="65"/>
      <c r="B64" s="65"/>
      <c r="C64" s="65">
        <v>34733</v>
      </c>
      <c r="D64" s="65"/>
      <c r="E64" s="65">
        <v>0.80769999999999997</v>
      </c>
      <c r="F64" s="77">
        <v>42094</v>
      </c>
      <c r="G64" s="65"/>
      <c r="H64" s="64"/>
      <c r="I64" s="65">
        <v>34733</v>
      </c>
      <c r="J64" s="65">
        <v>0.80769999999999997</v>
      </c>
    </row>
    <row r="65" spans="1:10">
      <c r="A65" s="65"/>
      <c r="B65" s="65"/>
      <c r="C65" s="65"/>
      <c r="D65" s="65"/>
      <c r="E65" s="65"/>
      <c r="F65" s="77"/>
      <c r="G65" s="65"/>
      <c r="H65" s="64"/>
      <c r="I65" s="65"/>
      <c r="J65" s="65"/>
    </row>
    <row r="66" spans="1:10">
      <c r="A66" s="65">
        <v>5</v>
      </c>
      <c r="B66" s="122" t="s">
        <v>85</v>
      </c>
      <c r="C66" s="65">
        <v>31967</v>
      </c>
      <c r="D66" s="65"/>
      <c r="E66" s="65">
        <v>0.74339999999999995</v>
      </c>
      <c r="F66" s="77">
        <v>41730</v>
      </c>
      <c r="G66" s="65">
        <v>0</v>
      </c>
      <c r="H66" s="121" t="s">
        <v>175</v>
      </c>
      <c r="I66" s="65"/>
      <c r="J66" s="65"/>
    </row>
    <row r="67" spans="1:10">
      <c r="A67" s="65"/>
      <c r="B67" s="122"/>
      <c r="C67" s="65"/>
      <c r="D67" s="65"/>
      <c r="E67" s="65"/>
      <c r="F67" s="77"/>
      <c r="G67" s="65"/>
      <c r="H67" s="121"/>
      <c r="I67" s="65"/>
      <c r="J67" s="65"/>
    </row>
    <row r="68" spans="1:10">
      <c r="A68" s="65"/>
      <c r="B68" s="122"/>
      <c r="C68" s="65"/>
      <c r="D68" s="65"/>
      <c r="E68" s="65"/>
      <c r="F68" s="77"/>
      <c r="G68" s="65"/>
      <c r="H68" s="121"/>
      <c r="I68" s="65"/>
      <c r="J68" s="65"/>
    </row>
    <row r="69" spans="1:10">
      <c r="A69" s="65"/>
      <c r="B69" s="122"/>
      <c r="C69" s="65">
        <v>31967</v>
      </c>
      <c r="D69" s="65"/>
      <c r="E69" s="65">
        <v>0.74339999999999995</v>
      </c>
      <c r="F69" s="77">
        <v>42094</v>
      </c>
      <c r="G69" s="65"/>
      <c r="H69" s="121"/>
      <c r="I69" s="65">
        <v>31967</v>
      </c>
      <c r="J69" s="65">
        <v>0.74339999999999995</v>
      </c>
    </row>
    <row r="70" spans="1:10">
      <c r="A70" s="65"/>
      <c r="B70" s="65"/>
      <c r="C70" s="65"/>
      <c r="D70" s="65"/>
      <c r="E70" s="65"/>
      <c r="F70" s="77"/>
      <c r="G70" s="65"/>
      <c r="H70" s="64"/>
      <c r="I70" s="65"/>
      <c r="J70" s="65"/>
    </row>
    <row r="71" spans="1:10">
      <c r="A71" s="65">
        <v>6</v>
      </c>
      <c r="B71" s="120" t="s">
        <v>176</v>
      </c>
      <c r="C71" s="65">
        <v>30008</v>
      </c>
      <c r="D71" s="65"/>
      <c r="E71" s="65">
        <v>0.69789999999999996</v>
      </c>
      <c r="F71" s="77">
        <v>41730</v>
      </c>
      <c r="G71" s="65">
        <v>0</v>
      </c>
      <c r="H71" s="121" t="s">
        <v>175</v>
      </c>
      <c r="I71" s="65"/>
      <c r="J71" s="65"/>
    </row>
    <row r="72" spans="1:10">
      <c r="A72" s="65"/>
      <c r="B72" s="120"/>
      <c r="C72" s="65"/>
      <c r="D72" s="65"/>
      <c r="E72" s="65"/>
      <c r="F72" s="77"/>
      <c r="G72" s="65"/>
      <c r="H72" s="121"/>
      <c r="I72" s="65"/>
      <c r="J72" s="65"/>
    </row>
    <row r="73" spans="1:10">
      <c r="A73" s="65"/>
      <c r="B73" s="65"/>
      <c r="C73" s="65"/>
      <c r="D73" s="65"/>
      <c r="E73" s="65"/>
      <c r="F73" s="77"/>
      <c r="G73" s="65"/>
      <c r="H73" s="121"/>
      <c r="I73" s="65"/>
      <c r="J73" s="65"/>
    </row>
    <row r="74" spans="1:10">
      <c r="A74" s="65"/>
      <c r="B74" s="65"/>
      <c r="C74" s="65">
        <v>30008</v>
      </c>
      <c r="D74" s="65"/>
      <c r="E74" s="65">
        <v>0.69789999999999996</v>
      </c>
      <c r="F74" s="77">
        <v>42094</v>
      </c>
      <c r="G74" s="65"/>
      <c r="H74" s="121"/>
      <c r="I74" s="65">
        <v>30008</v>
      </c>
      <c r="J74" s="65">
        <v>0.69789999999999996</v>
      </c>
    </row>
    <row r="75" spans="1:10">
      <c r="A75" s="65"/>
      <c r="B75" s="65"/>
      <c r="C75" s="65"/>
      <c r="D75" s="65"/>
      <c r="E75" s="65"/>
      <c r="F75" s="77"/>
      <c r="G75" s="65"/>
      <c r="H75" s="64"/>
      <c r="I75" s="65"/>
      <c r="J75" s="65"/>
    </row>
    <row r="76" spans="1:10">
      <c r="A76" s="65">
        <v>7</v>
      </c>
      <c r="B76" s="122" t="s">
        <v>86</v>
      </c>
      <c r="C76" s="65">
        <v>28500</v>
      </c>
      <c r="D76" s="65"/>
      <c r="E76" s="65">
        <v>0.66279999999999994</v>
      </c>
      <c r="F76" s="77">
        <v>41730</v>
      </c>
      <c r="G76" s="65">
        <v>0</v>
      </c>
      <c r="H76" s="121" t="s">
        <v>175</v>
      </c>
      <c r="I76" s="65"/>
      <c r="J76" s="65"/>
    </row>
    <row r="77" spans="1:10">
      <c r="A77" s="65"/>
      <c r="B77" s="122"/>
      <c r="C77" s="65"/>
      <c r="D77" s="65"/>
      <c r="E77" s="65"/>
      <c r="F77" s="77"/>
      <c r="G77" s="65"/>
      <c r="H77" s="121"/>
      <c r="I77" s="65"/>
      <c r="J77" s="65"/>
    </row>
    <row r="78" spans="1:10">
      <c r="A78" s="65"/>
      <c r="B78" s="65"/>
      <c r="C78" s="65"/>
      <c r="D78" s="65"/>
      <c r="E78" s="65"/>
      <c r="F78" s="77"/>
      <c r="G78" s="65"/>
      <c r="H78" s="121"/>
      <c r="I78" s="65"/>
      <c r="J78" s="65"/>
    </row>
    <row r="79" spans="1:10">
      <c r="A79" s="65"/>
      <c r="B79" s="65"/>
      <c r="C79" s="65">
        <v>28500</v>
      </c>
      <c r="D79" s="65"/>
      <c r="E79" s="65">
        <v>0.66279999999999994</v>
      </c>
      <c r="F79" s="77">
        <v>42094</v>
      </c>
      <c r="G79" s="65"/>
      <c r="H79" s="121"/>
      <c r="I79" s="65">
        <v>28500</v>
      </c>
      <c r="J79" s="65">
        <v>0.66279999999999994</v>
      </c>
    </row>
    <row r="80" spans="1:10">
      <c r="A80" s="65"/>
      <c r="B80" s="65"/>
      <c r="C80" s="65"/>
      <c r="D80" s="65"/>
      <c r="E80" s="65"/>
      <c r="F80" s="77"/>
      <c r="G80" s="65"/>
      <c r="H80" s="64"/>
      <c r="I80" s="65"/>
      <c r="J80" s="65"/>
    </row>
    <row r="81" spans="1:10">
      <c r="A81" s="65">
        <v>8</v>
      </c>
      <c r="B81" s="120" t="s">
        <v>177</v>
      </c>
      <c r="C81" s="65">
        <v>24600</v>
      </c>
      <c r="D81" s="65"/>
      <c r="E81" s="65">
        <v>0.57210000000000005</v>
      </c>
      <c r="F81" s="77">
        <v>41730</v>
      </c>
      <c r="G81" s="65">
        <v>0</v>
      </c>
      <c r="H81" s="121" t="s">
        <v>175</v>
      </c>
      <c r="I81" s="65"/>
      <c r="J81" s="65"/>
    </row>
    <row r="82" spans="1:10">
      <c r="A82" s="65"/>
      <c r="B82" s="120"/>
      <c r="C82" s="65"/>
      <c r="D82" s="65"/>
      <c r="E82" s="65"/>
      <c r="F82" s="77"/>
      <c r="G82" s="65"/>
      <c r="H82" s="121"/>
      <c r="I82" s="65"/>
      <c r="J82" s="65"/>
    </row>
    <row r="83" spans="1:10">
      <c r="A83" s="65"/>
      <c r="B83" s="120"/>
      <c r="C83" s="65"/>
      <c r="D83" s="65"/>
      <c r="E83" s="65"/>
      <c r="F83" s="77"/>
      <c r="G83" s="65"/>
      <c r="H83" s="121"/>
      <c r="I83" s="65"/>
      <c r="J83" s="65"/>
    </row>
    <row r="84" spans="1:10">
      <c r="A84" s="65"/>
      <c r="B84" s="65"/>
      <c r="C84" s="65">
        <v>24600</v>
      </c>
      <c r="D84" s="65"/>
      <c r="E84" s="65">
        <v>0.57210000000000005</v>
      </c>
      <c r="F84" s="77">
        <v>42094</v>
      </c>
      <c r="G84" s="65"/>
      <c r="H84" s="121"/>
      <c r="I84" s="65">
        <v>24600</v>
      </c>
      <c r="J84" s="65">
        <v>0.57210000000000005</v>
      </c>
    </row>
    <row r="85" spans="1:10">
      <c r="A85" s="65"/>
      <c r="B85" s="65"/>
      <c r="C85" s="65"/>
      <c r="D85" s="65"/>
      <c r="E85" s="65"/>
      <c r="F85" s="77"/>
      <c r="G85" s="65"/>
      <c r="H85" s="67"/>
      <c r="I85" s="65"/>
      <c r="J85" s="65"/>
    </row>
    <row r="86" spans="1:10">
      <c r="A86" s="65">
        <v>9</v>
      </c>
      <c r="B86" s="120" t="s">
        <v>178</v>
      </c>
      <c r="C86" s="65">
        <v>22010</v>
      </c>
      <c r="D86" s="65"/>
      <c r="E86" s="65">
        <v>0.51190000000000002</v>
      </c>
      <c r="F86" s="77">
        <v>41730</v>
      </c>
      <c r="G86" s="65"/>
      <c r="H86" s="64"/>
      <c r="I86" s="65"/>
      <c r="J86" s="65"/>
    </row>
    <row r="87" spans="1:10">
      <c r="A87" s="65"/>
      <c r="B87" s="120"/>
      <c r="C87" s="65"/>
      <c r="D87" s="65"/>
      <c r="E87" s="65"/>
      <c r="F87" s="77">
        <v>41733</v>
      </c>
      <c r="G87" s="65"/>
      <c r="H87" s="64" t="s">
        <v>182</v>
      </c>
      <c r="I87" s="65">
        <v>22010</v>
      </c>
      <c r="J87" s="65">
        <v>0.51190000000000002</v>
      </c>
    </row>
    <row r="88" spans="1:10">
      <c r="A88" s="65"/>
      <c r="B88" s="120"/>
      <c r="C88" s="65"/>
      <c r="D88" s="65"/>
      <c r="E88" s="65"/>
      <c r="F88" s="77" t="s">
        <v>179</v>
      </c>
      <c r="G88" s="65">
        <f t="shared" ref="G88:G97" si="3">I88-I87</f>
        <v>-9</v>
      </c>
      <c r="H88" s="64" t="s">
        <v>182</v>
      </c>
      <c r="I88" s="65">
        <v>22001</v>
      </c>
      <c r="J88" s="65">
        <v>0.51170000000000004</v>
      </c>
    </row>
    <row r="89" spans="1:10">
      <c r="A89" s="65"/>
      <c r="B89" s="120"/>
      <c r="C89" s="65"/>
      <c r="D89" s="65"/>
      <c r="E89" s="65"/>
      <c r="F89" s="77">
        <v>42004</v>
      </c>
      <c r="G89" s="65">
        <f t="shared" si="3"/>
        <v>375</v>
      </c>
      <c r="H89" s="64" t="s">
        <v>182</v>
      </c>
      <c r="I89" s="65">
        <v>22376</v>
      </c>
      <c r="J89" s="65">
        <v>0.52039999999999997</v>
      </c>
    </row>
    <row r="90" spans="1:10">
      <c r="A90" s="65"/>
      <c r="B90" s="65"/>
      <c r="C90" s="65"/>
      <c r="D90" s="65"/>
      <c r="E90" s="65"/>
      <c r="F90" s="77">
        <v>42006</v>
      </c>
      <c r="G90" s="65">
        <f t="shared" si="3"/>
        <v>143</v>
      </c>
      <c r="H90" s="64" t="s">
        <v>182</v>
      </c>
      <c r="I90" s="65">
        <v>22519</v>
      </c>
      <c r="J90" s="65">
        <v>0.52370000000000005</v>
      </c>
    </row>
    <row r="91" spans="1:10">
      <c r="A91" s="65"/>
      <c r="B91" s="65"/>
      <c r="C91" s="65"/>
      <c r="D91" s="65"/>
      <c r="E91" s="65"/>
      <c r="F91" s="77">
        <v>42013</v>
      </c>
      <c r="G91" s="65">
        <f t="shared" si="3"/>
        <v>-518</v>
      </c>
      <c r="H91" s="64" t="s">
        <v>182</v>
      </c>
      <c r="I91" s="65">
        <v>22001</v>
      </c>
      <c r="J91" s="65">
        <v>0.51170000000000004</v>
      </c>
    </row>
    <row r="92" spans="1:10">
      <c r="A92" s="65"/>
      <c r="B92" s="65"/>
      <c r="C92" s="65"/>
      <c r="D92" s="65"/>
      <c r="E92" s="65"/>
      <c r="F92" s="77">
        <v>42020</v>
      </c>
      <c r="G92" s="65">
        <f t="shared" si="3"/>
        <v>32</v>
      </c>
      <c r="H92" s="64" t="s">
        <v>182</v>
      </c>
      <c r="I92" s="65">
        <v>22033</v>
      </c>
      <c r="J92" s="65">
        <v>0.51239999999999997</v>
      </c>
    </row>
    <row r="93" spans="1:10">
      <c r="A93" s="65"/>
      <c r="B93" s="65"/>
      <c r="C93" s="65"/>
      <c r="D93" s="65"/>
      <c r="E93" s="65"/>
      <c r="F93" s="77">
        <v>42027</v>
      </c>
      <c r="G93" s="65">
        <f t="shared" si="3"/>
        <v>-32</v>
      </c>
      <c r="H93" s="64" t="s">
        <v>182</v>
      </c>
      <c r="I93" s="65">
        <v>22001</v>
      </c>
      <c r="J93" s="65">
        <v>0.51170000000000004</v>
      </c>
    </row>
    <row r="94" spans="1:10">
      <c r="A94" s="65"/>
      <c r="B94" s="65"/>
      <c r="C94" s="65"/>
      <c r="D94" s="65"/>
      <c r="E94" s="65"/>
      <c r="F94" s="77">
        <v>42062</v>
      </c>
      <c r="G94" s="65">
        <f t="shared" si="3"/>
        <v>186</v>
      </c>
      <c r="H94" s="64" t="s">
        <v>182</v>
      </c>
      <c r="I94" s="65">
        <v>22187</v>
      </c>
      <c r="J94" s="65">
        <v>0.51600000000000001</v>
      </c>
    </row>
    <row r="95" spans="1:10">
      <c r="A95" s="65"/>
      <c r="B95" s="65"/>
      <c r="C95" s="65"/>
      <c r="D95" s="65"/>
      <c r="E95" s="65"/>
      <c r="F95" s="77">
        <v>42076</v>
      </c>
      <c r="G95" s="65">
        <f t="shared" si="3"/>
        <v>46</v>
      </c>
      <c r="H95" s="64" t="s">
        <v>182</v>
      </c>
      <c r="I95" s="65">
        <v>22233</v>
      </c>
      <c r="J95" s="65">
        <v>0.51700000000000002</v>
      </c>
    </row>
    <row r="96" spans="1:10">
      <c r="A96" s="65"/>
      <c r="B96" s="65"/>
      <c r="C96" s="65"/>
      <c r="D96" s="65"/>
      <c r="E96" s="65"/>
      <c r="F96" s="77">
        <v>42083</v>
      </c>
      <c r="G96" s="65">
        <f t="shared" si="3"/>
        <v>44</v>
      </c>
      <c r="H96" s="64" t="s">
        <v>182</v>
      </c>
      <c r="I96" s="65">
        <v>22277</v>
      </c>
      <c r="J96" s="65">
        <v>0.5181</v>
      </c>
    </row>
    <row r="97" spans="1:10">
      <c r="A97" s="65"/>
      <c r="B97" s="65"/>
      <c r="C97" s="65"/>
      <c r="D97" s="65"/>
      <c r="E97" s="65"/>
      <c r="F97" s="77">
        <v>42090</v>
      </c>
      <c r="G97" s="65">
        <f t="shared" si="3"/>
        <v>165</v>
      </c>
      <c r="H97" s="64" t="s">
        <v>182</v>
      </c>
      <c r="I97" s="65">
        <v>22442</v>
      </c>
      <c r="J97" s="65">
        <v>0.52190000000000003</v>
      </c>
    </row>
    <row r="98" spans="1:10">
      <c r="A98" s="65"/>
      <c r="B98" s="65"/>
      <c r="C98" s="65">
        <v>22442</v>
      </c>
      <c r="D98" s="65"/>
      <c r="E98" s="65">
        <v>0.52190000000000003</v>
      </c>
      <c r="F98" s="77">
        <v>42094</v>
      </c>
      <c r="G98" s="65"/>
      <c r="H98" s="64"/>
      <c r="I98" s="65">
        <v>22442</v>
      </c>
      <c r="J98" s="65">
        <v>0.52190000000000003</v>
      </c>
    </row>
    <row r="99" spans="1:10">
      <c r="A99" s="65"/>
      <c r="B99" s="65"/>
      <c r="C99" s="65"/>
      <c r="D99" s="65"/>
      <c r="E99" s="65"/>
      <c r="F99" s="77"/>
      <c r="G99" s="65"/>
      <c r="H99" s="64"/>
      <c r="I99" s="65"/>
      <c r="J99" s="65"/>
    </row>
    <row r="100" spans="1:10">
      <c r="A100" s="65">
        <v>10</v>
      </c>
      <c r="B100" s="120" t="s">
        <v>180</v>
      </c>
      <c r="C100" s="65" t="s">
        <v>181</v>
      </c>
      <c r="D100" s="65"/>
      <c r="E100" s="65"/>
      <c r="F100" s="77">
        <v>41730</v>
      </c>
      <c r="G100" s="65"/>
      <c r="H100" s="64"/>
      <c r="I100" s="65"/>
      <c r="J100" s="65"/>
    </row>
    <row r="101" spans="1:10">
      <c r="A101" s="65"/>
      <c r="B101" s="120"/>
      <c r="C101" s="65"/>
      <c r="D101" s="65"/>
      <c r="E101" s="65"/>
      <c r="F101" s="77">
        <v>41943</v>
      </c>
      <c r="G101" s="65"/>
      <c r="H101" s="64" t="s">
        <v>183</v>
      </c>
      <c r="I101" s="65">
        <v>21254</v>
      </c>
      <c r="J101" s="65">
        <v>0.49430000000000002</v>
      </c>
    </row>
    <row r="102" spans="1:10">
      <c r="A102" s="65"/>
      <c r="B102" s="65"/>
      <c r="C102" s="65">
        <v>21254</v>
      </c>
      <c r="D102" s="65"/>
      <c r="E102" s="65">
        <v>0.49430000000000002</v>
      </c>
      <c r="F102" s="77">
        <v>42094</v>
      </c>
      <c r="G102" s="65"/>
      <c r="H102" s="64"/>
      <c r="I102" s="65">
        <v>21254</v>
      </c>
      <c r="J102" s="65">
        <v>0.49430000000000002</v>
      </c>
    </row>
  </sheetData>
  <mergeCells count="22">
    <mergeCell ref="I2:K4"/>
    <mergeCell ref="C5:D8"/>
    <mergeCell ref="E5:E8"/>
    <mergeCell ref="G5:G8"/>
    <mergeCell ref="I5:I8"/>
    <mergeCell ref="J5:K8"/>
    <mergeCell ref="H66:H69"/>
    <mergeCell ref="B71:B72"/>
    <mergeCell ref="H71:H74"/>
    <mergeCell ref="A2:A3"/>
    <mergeCell ref="B2:B3"/>
    <mergeCell ref="C2:E4"/>
    <mergeCell ref="B100:B101"/>
    <mergeCell ref="B9:B10"/>
    <mergeCell ref="B16:B18"/>
    <mergeCell ref="B48:B49"/>
    <mergeCell ref="B66:B69"/>
    <mergeCell ref="B76:B77"/>
    <mergeCell ref="H76:H79"/>
    <mergeCell ref="B81:B83"/>
    <mergeCell ref="H81:H84"/>
    <mergeCell ref="B86:B89"/>
  </mergeCells>
  <pageMargins left="0.70866141732283472" right="0.70866141732283472" top="0.74803149606299213" bottom="0.55118110236220474" header="0.31496062992125984" footer="0.31496062992125984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/>
  </sheetViews>
  <sheetFormatPr defaultRowHeight="15"/>
  <cols>
    <col min="2" max="2" width="22.42578125" customWidth="1"/>
    <col min="6" max="6" width="9.85546875" bestFit="1" customWidth="1"/>
    <col min="8" max="8" width="13.42578125" customWidth="1"/>
  </cols>
  <sheetData>
    <row r="1" spans="1:12">
      <c r="A1" s="78" t="s">
        <v>194</v>
      </c>
      <c r="B1" s="63"/>
      <c r="C1" s="63"/>
      <c r="D1" s="63"/>
      <c r="E1" s="63"/>
      <c r="F1" s="64"/>
      <c r="G1" s="63"/>
      <c r="H1" s="64"/>
      <c r="I1" s="63"/>
      <c r="J1" s="63"/>
      <c r="K1" s="63"/>
      <c r="L1" s="63"/>
    </row>
    <row r="2" spans="1:12" s="63" customFormat="1" ht="15" customHeight="1">
      <c r="A2" s="141" t="s">
        <v>149</v>
      </c>
      <c r="B2" s="141" t="s">
        <v>184</v>
      </c>
      <c r="C2" s="131" t="s">
        <v>164</v>
      </c>
      <c r="D2" s="132"/>
      <c r="E2" s="133"/>
      <c r="F2" s="71"/>
      <c r="G2" s="57"/>
      <c r="H2" s="72"/>
      <c r="I2" s="143" t="s">
        <v>169</v>
      </c>
      <c r="J2" s="144"/>
      <c r="K2" s="145"/>
      <c r="L2" s="68"/>
    </row>
    <row r="3" spans="1:12" ht="15" customHeight="1">
      <c r="A3" s="142"/>
      <c r="B3" s="142"/>
      <c r="C3" s="138"/>
      <c r="D3" s="139"/>
      <c r="E3" s="140"/>
      <c r="F3" s="64"/>
      <c r="G3" s="63"/>
      <c r="H3" s="64"/>
      <c r="I3" s="146"/>
      <c r="J3" s="147"/>
      <c r="K3" s="148"/>
      <c r="L3" s="68"/>
    </row>
    <row r="4" spans="1:12">
      <c r="A4" s="58"/>
      <c r="B4" s="58"/>
      <c r="C4" s="134"/>
      <c r="D4" s="135"/>
      <c r="E4" s="136"/>
      <c r="F4" s="76"/>
      <c r="G4" s="33"/>
      <c r="H4" s="64"/>
      <c r="I4" s="149"/>
      <c r="J4" s="150"/>
      <c r="K4" s="151"/>
      <c r="L4" s="68"/>
    </row>
    <row r="5" spans="1:12">
      <c r="A5" s="58"/>
      <c r="B5" s="63"/>
      <c r="C5" s="110" t="s">
        <v>165</v>
      </c>
      <c r="D5" s="112"/>
      <c r="E5" s="128" t="s">
        <v>63</v>
      </c>
      <c r="F5" s="73" t="s">
        <v>166</v>
      </c>
      <c r="G5" s="128" t="s">
        <v>167</v>
      </c>
      <c r="H5" s="73" t="s">
        <v>168</v>
      </c>
      <c r="I5" s="123" t="s">
        <v>83</v>
      </c>
      <c r="J5" s="143" t="s">
        <v>63</v>
      </c>
      <c r="K5" s="145"/>
      <c r="L5" s="31"/>
    </row>
    <row r="6" spans="1:12">
      <c r="A6" s="58"/>
      <c r="B6" s="63"/>
      <c r="C6" s="126"/>
      <c r="D6" s="127"/>
      <c r="E6" s="129"/>
      <c r="F6" s="44"/>
      <c r="G6" s="129"/>
      <c r="H6" s="44"/>
      <c r="I6" s="124"/>
      <c r="J6" s="146"/>
      <c r="K6" s="148"/>
      <c r="L6" s="63"/>
    </row>
    <row r="7" spans="1:12">
      <c r="A7" s="58"/>
      <c r="B7" s="63"/>
      <c r="C7" s="126"/>
      <c r="D7" s="127"/>
      <c r="E7" s="129"/>
      <c r="F7" s="64"/>
      <c r="G7" s="129"/>
      <c r="H7" s="64"/>
      <c r="I7" s="124"/>
      <c r="J7" s="146"/>
      <c r="K7" s="148"/>
      <c r="L7" s="63"/>
    </row>
    <row r="8" spans="1:12">
      <c r="A8" s="55"/>
      <c r="B8" s="7"/>
      <c r="C8" s="113"/>
      <c r="D8" s="115"/>
      <c r="E8" s="130"/>
      <c r="F8" s="75"/>
      <c r="G8" s="130"/>
      <c r="H8" s="75"/>
      <c r="I8" s="125"/>
      <c r="J8" s="149"/>
      <c r="K8" s="151"/>
      <c r="L8" s="63"/>
    </row>
    <row r="9" spans="1:12">
      <c r="A9">
        <v>1</v>
      </c>
      <c r="B9" s="137" t="s">
        <v>60</v>
      </c>
      <c r="C9" s="63">
        <v>935087</v>
      </c>
      <c r="E9" s="63">
        <v>21.746200000000002</v>
      </c>
      <c r="F9" s="69">
        <v>41730</v>
      </c>
      <c r="G9">
        <v>0</v>
      </c>
      <c r="H9" s="137" t="s">
        <v>185</v>
      </c>
    </row>
    <row r="10" spans="1:12">
      <c r="B10" s="137"/>
      <c r="H10" s="137"/>
    </row>
    <row r="11" spans="1:12">
      <c r="B11" s="120" t="s">
        <v>186</v>
      </c>
      <c r="C11" s="63">
        <v>935087</v>
      </c>
      <c r="D11" s="63"/>
      <c r="E11" s="63">
        <v>21.746200000000002</v>
      </c>
      <c r="F11" s="69">
        <v>42094</v>
      </c>
      <c r="H11" s="137"/>
      <c r="I11" s="63">
        <v>935087</v>
      </c>
      <c r="J11" s="63"/>
      <c r="K11" s="63">
        <v>21.746200000000002</v>
      </c>
    </row>
    <row r="12" spans="1:12">
      <c r="B12" s="120"/>
    </row>
    <row r="14" spans="1:12">
      <c r="A14">
        <v>2</v>
      </c>
      <c r="B14" s="63" t="s">
        <v>61</v>
      </c>
      <c r="C14" s="63">
        <v>407400</v>
      </c>
      <c r="E14" s="63">
        <v>9.4742999999999995</v>
      </c>
      <c r="F14" s="69">
        <v>41730</v>
      </c>
      <c r="G14" s="63">
        <v>0</v>
      </c>
      <c r="H14" s="137" t="s">
        <v>185</v>
      </c>
    </row>
    <row r="15" spans="1:12">
      <c r="B15" s="63" t="s">
        <v>187</v>
      </c>
      <c r="H15" s="137"/>
    </row>
    <row r="16" spans="1:12">
      <c r="C16" s="63">
        <v>407400</v>
      </c>
      <c r="D16" s="63"/>
      <c r="E16" s="63">
        <v>9.4742999999999995</v>
      </c>
      <c r="F16" s="69">
        <v>42094</v>
      </c>
      <c r="H16" s="137"/>
      <c r="I16" s="63">
        <v>407400</v>
      </c>
      <c r="J16" s="63"/>
      <c r="K16" s="63">
        <v>9.4742999999999995</v>
      </c>
    </row>
    <row r="18" spans="1:11">
      <c r="A18">
        <v>3</v>
      </c>
      <c r="B18" s="63" t="s">
        <v>62</v>
      </c>
      <c r="C18" s="63">
        <v>239250</v>
      </c>
      <c r="E18" s="63">
        <v>5.5640000000000001</v>
      </c>
      <c r="F18" s="69">
        <v>41730</v>
      </c>
      <c r="G18" s="63">
        <v>0</v>
      </c>
      <c r="H18" s="137" t="s">
        <v>185</v>
      </c>
    </row>
    <row r="19" spans="1:11">
      <c r="B19" s="63" t="s">
        <v>188</v>
      </c>
      <c r="F19" s="63"/>
      <c r="G19" s="63"/>
      <c r="H19" s="137"/>
    </row>
    <row r="20" spans="1:11">
      <c r="C20" s="63">
        <v>239250</v>
      </c>
      <c r="D20" s="63"/>
      <c r="E20" s="63">
        <v>5.5640000000000001</v>
      </c>
      <c r="F20" s="69">
        <v>42094</v>
      </c>
      <c r="G20" s="63"/>
      <c r="H20" s="137"/>
      <c r="I20" s="63">
        <v>239250</v>
      </c>
      <c r="J20" s="63"/>
      <c r="K20" s="63">
        <v>5.5640000000000001</v>
      </c>
    </row>
    <row r="22" spans="1:11">
      <c r="A22">
        <v>4</v>
      </c>
      <c r="B22" s="63" t="s">
        <v>64</v>
      </c>
      <c r="C22" s="63">
        <v>34386</v>
      </c>
      <c r="E22" s="63">
        <v>0.79969999999999997</v>
      </c>
      <c r="F22" s="69">
        <v>41730</v>
      </c>
      <c r="G22" s="63">
        <v>0</v>
      </c>
      <c r="H22" s="137" t="s">
        <v>185</v>
      </c>
      <c r="I22" s="63"/>
      <c r="J22" s="63"/>
      <c r="K22" s="63"/>
    </row>
    <row r="23" spans="1:11">
      <c r="F23" s="63"/>
      <c r="G23" s="63"/>
      <c r="H23" s="137"/>
      <c r="I23" s="63"/>
      <c r="J23" s="63"/>
      <c r="K23" s="63"/>
    </row>
    <row r="24" spans="1:11">
      <c r="C24" s="63">
        <v>34386</v>
      </c>
      <c r="E24" s="63">
        <v>0.79969999999999997</v>
      </c>
      <c r="F24" s="69">
        <v>42094</v>
      </c>
      <c r="G24" s="63"/>
      <c r="H24" s="137"/>
      <c r="I24" s="63">
        <v>34386</v>
      </c>
      <c r="J24" s="63"/>
      <c r="K24" s="63">
        <v>0.79969999999999997</v>
      </c>
    </row>
    <row r="26" spans="1:11">
      <c r="A26">
        <v>5</v>
      </c>
      <c r="B26" s="63" t="s">
        <v>65</v>
      </c>
      <c r="C26">
        <v>1200</v>
      </c>
      <c r="E26">
        <v>2.0000000000000001E-4</v>
      </c>
      <c r="F26" s="69">
        <v>41730</v>
      </c>
      <c r="G26" s="63">
        <v>0</v>
      </c>
      <c r="H26" s="137" t="s">
        <v>185</v>
      </c>
      <c r="I26">
        <v>1200</v>
      </c>
    </row>
    <row r="27" spans="1:11">
      <c r="F27" s="63"/>
      <c r="G27" s="63"/>
      <c r="H27" s="137"/>
    </row>
    <row r="28" spans="1:11">
      <c r="C28">
        <v>1200</v>
      </c>
      <c r="E28">
        <v>2.0000000000000001E-4</v>
      </c>
      <c r="F28" s="69">
        <v>42094</v>
      </c>
      <c r="G28" s="63"/>
      <c r="H28" s="137"/>
      <c r="I28">
        <v>1200</v>
      </c>
      <c r="K28">
        <v>2.0000000000000001E-4</v>
      </c>
    </row>
    <row r="30" spans="1:11">
      <c r="A30">
        <v>6</v>
      </c>
      <c r="B30" s="63" t="s">
        <v>189</v>
      </c>
      <c r="C30">
        <v>600</v>
      </c>
      <c r="E30">
        <v>1E-4</v>
      </c>
      <c r="F30" s="69">
        <v>41730</v>
      </c>
      <c r="G30" s="63">
        <v>0</v>
      </c>
      <c r="H30" s="137" t="s">
        <v>185</v>
      </c>
    </row>
    <row r="31" spans="1:11">
      <c r="F31" s="63"/>
      <c r="G31" s="63"/>
      <c r="H31" s="137"/>
    </row>
    <row r="32" spans="1:11">
      <c r="C32" s="63">
        <v>600</v>
      </c>
      <c r="D32" s="63"/>
      <c r="E32" s="63">
        <v>1E-4</v>
      </c>
      <c r="F32" s="69">
        <v>42094</v>
      </c>
      <c r="G32" s="63"/>
      <c r="H32" s="137"/>
      <c r="I32" s="63">
        <v>600</v>
      </c>
      <c r="J32" s="63"/>
      <c r="K32" s="63">
        <v>1E-4</v>
      </c>
    </row>
  </sheetData>
  <mergeCells count="17">
    <mergeCell ref="H14:H16"/>
    <mergeCell ref="H18:H20"/>
    <mergeCell ref="H22:H24"/>
    <mergeCell ref="H26:H28"/>
    <mergeCell ref="H30:H32"/>
    <mergeCell ref="C2:E4"/>
    <mergeCell ref="A2:A3"/>
    <mergeCell ref="B2:B3"/>
    <mergeCell ref="I2:K4"/>
    <mergeCell ref="J5:K8"/>
    <mergeCell ref="I5:I8"/>
    <mergeCell ref="B9:B10"/>
    <mergeCell ref="H9:H11"/>
    <mergeCell ref="B11:B12"/>
    <mergeCell ref="C5:D8"/>
    <mergeCell ref="E5:E8"/>
    <mergeCell ref="G5:G8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A2" sqref="A2"/>
    </sheetView>
  </sheetViews>
  <sheetFormatPr defaultRowHeight="15"/>
  <cols>
    <col min="1" max="1" width="47" customWidth="1"/>
    <col min="2" max="2" width="12.28515625" customWidth="1"/>
    <col min="3" max="3" width="12.42578125" customWidth="1"/>
    <col min="4" max="4" width="14.7109375" customWidth="1"/>
    <col min="5" max="5" width="19" customWidth="1"/>
  </cols>
  <sheetData>
    <row r="1" spans="1:5">
      <c r="A1" s="78" t="s">
        <v>195</v>
      </c>
    </row>
    <row r="3" spans="1:5">
      <c r="A3" t="s">
        <v>66</v>
      </c>
    </row>
    <row r="5" spans="1:5" ht="44.25" customHeight="1">
      <c r="A5" s="6" t="s">
        <v>67</v>
      </c>
      <c r="B5" s="5" t="s">
        <v>68</v>
      </c>
      <c r="C5" s="5" t="s">
        <v>69</v>
      </c>
      <c r="D5" s="5" t="s">
        <v>70</v>
      </c>
      <c r="E5" s="5" t="s">
        <v>71</v>
      </c>
    </row>
    <row r="6" spans="1:5">
      <c r="A6" s="24" t="s">
        <v>72</v>
      </c>
      <c r="B6" s="1"/>
      <c r="C6" s="1"/>
      <c r="D6" s="1"/>
      <c r="E6" s="1"/>
    </row>
    <row r="7" spans="1:5">
      <c r="A7" s="1" t="s">
        <v>73</v>
      </c>
      <c r="B7" s="1">
        <v>16.37</v>
      </c>
      <c r="C7" s="1">
        <v>0</v>
      </c>
      <c r="D7" s="1">
        <v>0</v>
      </c>
      <c r="E7" s="1">
        <v>16.37</v>
      </c>
    </row>
    <row r="8" spans="1:5">
      <c r="A8" s="1" t="s">
        <v>74</v>
      </c>
      <c r="B8" s="1">
        <v>0</v>
      </c>
      <c r="C8" s="1">
        <v>0</v>
      </c>
      <c r="D8" s="1">
        <v>0</v>
      </c>
      <c r="E8" s="1">
        <v>0</v>
      </c>
    </row>
    <row r="9" spans="1:5">
      <c r="A9" s="1" t="s">
        <v>75</v>
      </c>
      <c r="B9" s="1">
        <v>0</v>
      </c>
      <c r="C9" s="1">
        <v>0</v>
      </c>
      <c r="D9" s="1">
        <v>0</v>
      </c>
      <c r="E9" s="1">
        <v>0</v>
      </c>
    </row>
    <row r="10" spans="1:5">
      <c r="A10" s="21" t="s">
        <v>76</v>
      </c>
      <c r="B10" s="21">
        <v>16.37</v>
      </c>
      <c r="C10" s="21">
        <v>0</v>
      </c>
      <c r="D10" s="21">
        <v>0</v>
      </c>
      <c r="E10" s="21">
        <v>16.37</v>
      </c>
    </row>
    <row r="11" spans="1:5">
      <c r="A11" s="1"/>
      <c r="B11" s="1"/>
      <c r="C11" s="1"/>
      <c r="D11" s="1"/>
      <c r="E11" s="1"/>
    </row>
    <row r="12" spans="1:5">
      <c r="A12" s="1" t="s">
        <v>77</v>
      </c>
      <c r="B12" s="1"/>
      <c r="C12" s="1"/>
      <c r="D12" s="1"/>
      <c r="E12" s="1"/>
    </row>
    <row r="13" spans="1:5">
      <c r="A13" s="1" t="s">
        <v>78</v>
      </c>
      <c r="B13" s="23">
        <v>13</v>
      </c>
      <c r="C13" s="1">
        <v>0</v>
      </c>
      <c r="D13" s="1">
        <v>0</v>
      </c>
      <c r="E13" s="23">
        <v>13</v>
      </c>
    </row>
    <row r="14" spans="1:5">
      <c r="A14" s="1" t="s">
        <v>79</v>
      </c>
      <c r="B14" s="1">
        <v>9.68</v>
      </c>
      <c r="C14" s="1">
        <v>0</v>
      </c>
      <c r="D14" s="1">
        <v>0</v>
      </c>
      <c r="E14" s="1">
        <v>9.68</v>
      </c>
    </row>
    <row r="15" spans="1:5">
      <c r="A15" s="21" t="s">
        <v>80</v>
      </c>
      <c r="B15" s="21">
        <f>B13-B14</f>
        <v>3.3200000000000003</v>
      </c>
      <c r="C15" s="21">
        <v>0</v>
      </c>
      <c r="D15" s="21">
        <v>0</v>
      </c>
      <c r="E15" s="21">
        <f>E13-E14</f>
        <v>3.3200000000000003</v>
      </c>
    </row>
    <row r="16" spans="1:5">
      <c r="A16" s="1"/>
      <c r="B16" s="1"/>
      <c r="C16" s="1"/>
      <c r="D16" s="1"/>
      <c r="E16" s="1"/>
    </row>
    <row r="17" spans="1:5">
      <c r="A17" s="1" t="s">
        <v>81</v>
      </c>
      <c r="B17" s="1"/>
      <c r="C17" s="1"/>
      <c r="D17" s="1"/>
      <c r="E17" s="1"/>
    </row>
    <row r="18" spans="1:5">
      <c r="A18" s="1" t="s">
        <v>73</v>
      </c>
      <c r="B18" s="1">
        <v>19.690000000000001</v>
      </c>
      <c r="C18" s="1">
        <v>0</v>
      </c>
      <c r="D18" s="1">
        <v>0</v>
      </c>
      <c r="E18" s="1">
        <v>19.690000000000001</v>
      </c>
    </row>
    <row r="19" spans="1:5">
      <c r="A19" s="1" t="s">
        <v>74</v>
      </c>
      <c r="B19" s="1">
        <v>0</v>
      </c>
      <c r="C19" s="1">
        <v>0</v>
      </c>
      <c r="D19" s="1">
        <v>0</v>
      </c>
      <c r="E19" s="1">
        <v>0</v>
      </c>
    </row>
    <row r="20" spans="1:5">
      <c r="A20" s="1" t="s">
        <v>75</v>
      </c>
      <c r="B20" s="1">
        <v>0</v>
      </c>
      <c r="C20" s="1">
        <v>0</v>
      </c>
      <c r="D20" s="1">
        <v>0</v>
      </c>
      <c r="E20" s="1">
        <v>0</v>
      </c>
    </row>
    <row r="21" spans="1:5">
      <c r="A21" s="22" t="s">
        <v>76</v>
      </c>
      <c r="B21" s="22">
        <v>19.690000000000001</v>
      </c>
      <c r="C21" s="22">
        <v>0</v>
      </c>
      <c r="D21" s="22">
        <v>0</v>
      </c>
      <c r="E21" s="22">
        <v>19.690000000000001</v>
      </c>
    </row>
    <row r="22" spans="1:5">
      <c r="B22" t="s">
        <v>25</v>
      </c>
    </row>
  </sheetData>
  <pageMargins left="0.9055118110236221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/>
  </sheetViews>
  <sheetFormatPr defaultRowHeight="15"/>
  <cols>
    <col min="1" max="1" width="6.28515625" customWidth="1"/>
    <col min="2" max="2" width="37.85546875" customWidth="1"/>
    <col min="3" max="3" width="18" customWidth="1"/>
    <col min="4" max="4" width="17.42578125" customWidth="1"/>
    <col min="5" max="5" width="13.28515625" customWidth="1"/>
    <col min="6" max="6" width="12.42578125" customWidth="1"/>
    <col min="7" max="7" width="13.140625" customWidth="1"/>
  </cols>
  <sheetData>
    <row r="1" spans="1:5">
      <c r="A1" s="78" t="s">
        <v>196</v>
      </c>
    </row>
    <row r="3" spans="1:5">
      <c r="A3" t="s">
        <v>87</v>
      </c>
      <c r="B3" s="78" t="s">
        <v>88</v>
      </c>
    </row>
    <row r="4" spans="1:5">
      <c r="A4" s="2" t="s">
        <v>43</v>
      </c>
      <c r="B4" s="25" t="s">
        <v>89</v>
      </c>
      <c r="C4" s="98" t="s">
        <v>90</v>
      </c>
      <c r="D4" s="95"/>
      <c r="E4" s="2" t="s">
        <v>101</v>
      </c>
    </row>
    <row r="5" spans="1:5">
      <c r="A5" s="2"/>
      <c r="B5" s="2"/>
      <c r="C5" s="28" t="s">
        <v>104</v>
      </c>
      <c r="D5" s="25" t="s">
        <v>105</v>
      </c>
      <c r="E5" s="2"/>
    </row>
    <row r="6" spans="1:5">
      <c r="A6" s="2"/>
      <c r="B6" s="2"/>
      <c r="C6" s="39" t="s">
        <v>102</v>
      </c>
      <c r="D6" s="40" t="s">
        <v>103</v>
      </c>
      <c r="E6" s="2"/>
    </row>
    <row r="7" spans="1:5">
      <c r="A7" s="1">
        <v>1</v>
      </c>
      <c r="B7" s="1" t="s">
        <v>91</v>
      </c>
      <c r="C7" s="27"/>
      <c r="D7" s="16"/>
      <c r="E7" s="1"/>
    </row>
    <row r="8" spans="1:5" ht="30.75">
      <c r="A8" s="1" t="s">
        <v>25</v>
      </c>
      <c r="B8" s="17" t="s">
        <v>92</v>
      </c>
      <c r="C8" s="41">
        <v>29.5</v>
      </c>
      <c r="D8" s="42">
        <v>14</v>
      </c>
      <c r="E8" s="43">
        <f>SUM(C8:D8)</f>
        <v>43.5</v>
      </c>
    </row>
    <row r="9" spans="1:5" ht="30.75">
      <c r="A9" s="1"/>
      <c r="B9" s="17" t="s">
        <v>93</v>
      </c>
      <c r="C9" s="34">
        <v>0.39</v>
      </c>
      <c r="D9" s="35">
        <v>0</v>
      </c>
      <c r="E9" s="35">
        <f t="shared" ref="E9:E18" si="0">SUM(C9:D9)</f>
        <v>0.39</v>
      </c>
    </row>
    <row r="10" spans="1:5" ht="30.75">
      <c r="A10" s="1"/>
      <c r="B10" s="17" t="s">
        <v>94</v>
      </c>
      <c r="C10" s="45" t="s">
        <v>58</v>
      </c>
      <c r="D10" s="45" t="s">
        <v>58</v>
      </c>
      <c r="E10" s="45" t="s">
        <v>58</v>
      </c>
    </row>
    <row r="11" spans="1:5" ht="17.25">
      <c r="A11" s="1">
        <v>2</v>
      </c>
      <c r="B11" s="1" t="s">
        <v>95</v>
      </c>
      <c r="C11" s="45" t="s">
        <v>58</v>
      </c>
      <c r="D11" s="45" t="s">
        <v>58</v>
      </c>
      <c r="E11" s="45" t="s">
        <v>58</v>
      </c>
    </row>
    <row r="12" spans="1:5" ht="17.25">
      <c r="A12" s="1">
        <v>3</v>
      </c>
      <c r="B12" s="1" t="s">
        <v>96</v>
      </c>
      <c r="C12" s="45" t="s">
        <v>58</v>
      </c>
      <c r="D12" s="45" t="s">
        <v>58</v>
      </c>
      <c r="E12" s="45" t="s">
        <v>58</v>
      </c>
    </row>
    <row r="13" spans="1:5" ht="17.25">
      <c r="A13" s="1">
        <v>4</v>
      </c>
      <c r="B13" s="1" t="s">
        <v>97</v>
      </c>
      <c r="C13" s="45" t="s">
        <v>58</v>
      </c>
      <c r="D13" s="45" t="s">
        <v>58</v>
      </c>
      <c r="E13" s="45" t="s">
        <v>58</v>
      </c>
    </row>
    <row r="14" spans="1:5" ht="17.25">
      <c r="A14" s="1"/>
      <c r="B14" s="1" t="s">
        <v>98</v>
      </c>
      <c r="C14" s="34"/>
      <c r="D14" s="35"/>
      <c r="E14" s="35"/>
    </row>
    <row r="15" spans="1:5" ht="17.25">
      <c r="A15" s="1"/>
      <c r="B15" s="1" t="s">
        <v>99</v>
      </c>
      <c r="C15" s="34"/>
      <c r="D15" s="35"/>
      <c r="E15" s="35"/>
    </row>
    <row r="16" spans="1:5" ht="17.25">
      <c r="A16" s="1">
        <v>5</v>
      </c>
      <c r="B16" s="1" t="s">
        <v>100</v>
      </c>
      <c r="C16" s="41">
        <v>1.8</v>
      </c>
      <c r="D16" s="35">
        <v>0.95</v>
      </c>
      <c r="E16" s="35">
        <f t="shared" si="0"/>
        <v>2.75</v>
      </c>
    </row>
    <row r="17" spans="1:7" ht="17.25">
      <c r="A17" s="1"/>
      <c r="B17" s="1"/>
      <c r="C17" s="34"/>
      <c r="D17" s="35"/>
      <c r="E17" s="35" t="s">
        <v>25</v>
      </c>
    </row>
    <row r="18" spans="1:7" ht="18" thickBot="1">
      <c r="A18" s="7"/>
      <c r="B18" s="11" t="s">
        <v>23</v>
      </c>
      <c r="C18" s="36">
        <f>SUM(C8:C16)</f>
        <v>31.69</v>
      </c>
      <c r="D18" s="37">
        <f>SUM(D8:D16)</f>
        <v>14.95</v>
      </c>
      <c r="E18" s="37">
        <f t="shared" si="0"/>
        <v>46.64</v>
      </c>
    </row>
    <row r="20" spans="1:7">
      <c r="A20" t="s">
        <v>106</v>
      </c>
      <c r="B20" t="s">
        <v>107</v>
      </c>
    </row>
    <row r="22" spans="1:7">
      <c r="A22" s="20" t="s">
        <v>43</v>
      </c>
      <c r="B22" s="2" t="s">
        <v>108</v>
      </c>
      <c r="C22" s="99" t="s">
        <v>110</v>
      </c>
      <c r="D22" s="100"/>
      <c r="E22" s="100"/>
      <c r="F22" s="98"/>
      <c r="G22" s="19" t="s">
        <v>101</v>
      </c>
    </row>
    <row r="23" spans="1:7" ht="30">
      <c r="A23" s="2">
        <v>1</v>
      </c>
      <c r="B23" s="2" t="s">
        <v>109</v>
      </c>
      <c r="C23" s="46" t="s">
        <v>111</v>
      </c>
      <c r="D23" s="46" t="s">
        <v>112</v>
      </c>
      <c r="E23" s="46" t="s">
        <v>113</v>
      </c>
      <c r="F23" s="46" t="s">
        <v>114</v>
      </c>
      <c r="G23" s="70"/>
    </row>
    <row r="24" spans="1:7" ht="30.75">
      <c r="A24" s="1"/>
      <c r="B24" s="32" t="s">
        <v>115</v>
      </c>
      <c r="C24" s="43">
        <v>0.3</v>
      </c>
      <c r="D24" s="43">
        <v>0.3</v>
      </c>
      <c r="E24" s="35">
        <v>0.22</v>
      </c>
      <c r="F24" s="43">
        <v>0.3</v>
      </c>
      <c r="G24" s="35">
        <f>SUM(C24:F24)</f>
        <v>1.1199999999999999</v>
      </c>
    </row>
    <row r="25" spans="1:7" ht="24" customHeight="1">
      <c r="A25" s="1"/>
      <c r="B25" s="31" t="s">
        <v>116</v>
      </c>
      <c r="C25" s="45" t="s">
        <v>58</v>
      </c>
      <c r="D25" s="45" t="s">
        <v>58</v>
      </c>
      <c r="E25" s="45" t="s">
        <v>58</v>
      </c>
      <c r="F25" s="45" t="s">
        <v>58</v>
      </c>
      <c r="G25" s="45" t="s">
        <v>58</v>
      </c>
    </row>
    <row r="26" spans="1:7" ht="17.25">
      <c r="A26" s="7"/>
      <c r="B26" s="33"/>
      <c r="C26" s="38"/>
      <c r="D26" s="38"/>
      <c r="E26" s="38"/>
      <c r="F26" s="38"/>
      <c r="G26" s="38"/>
    </row>
    <row r="27" spans="1:7" ht="18" thickBot="1">
      <c r="A27" s="2"/>
      <c r="B27" s="30" t="s">
        <v>23</v>
      </c>
      <c r="C27" s="80">
        <f>SUM(C24:C26)</f>
        <v>0.3</v>
      </c>
      <c r="D27" s="80">
        <f>SUM(D24:D26)</f>
        <v>0.3</v>
      </c>
      <c r="E27" s="37">
        <f>SUM(E24:E26)</f>
        <v>0.22</v>
      </c>
      <c r="F27" s="80">
        <f>SUM(F24:F26)</f>
        <v>0.3</v>
      </c>
      <c r="G27" s="79">
        <f>SUM(G24:G26)</f>
        <v>1.1199999999999999</v>
      </c>
    </row>
    <row r="29" spans="1:7">
      <c r="A29" t="s">
        <v>117</v>
      </c>
      <c r="B29" t="s">
        <v>118</v>
      </c>
    </row>
    <row r="31" spans="1:7">
      <c r="A31" s="2" t="s">
        <v>43</v>
      </c>
      <c r="B31" s="2" t="s">
        <v>108</v>
      </c>
      <c r="C31" s="95" t="s">
        <v>119</v>
      </c>
      <c r="D31" s="95"/>
    </row>
    <row r="32" spans="1:7">
      <c r="A32" s="8"/>
      <c r="C32" s="8"/>
      <c r="D32" s="15" t="s">
        <v>101</v>
      </c>
    </row>
    <row r="33" spans="1:4">
      <c r="A33" s="1">
        <v>1</v>
      </c>
      <c r="B33" t="s">
        <v>91</v>
      </c>
      <c r="C33" s="44" t="s">
        <v>120</v>
      </c>
      <c r="D33" s="1"/>
    </row>
    <row r="34" spans="1:4" ht="30.75">
      <c r="A34" s="1" t="s">
        <v>25</v>
      </c>
      <c r="B34" s="26" t="s">
        <v>92</v>
      </c>
      <c r="C34" s="35">
        <v>8.43</v>
      </c>
      <c r="D34" s="35">
        <v>8.43</v>
      </c>
    </row>
    <row r="35" spans="1:4" ht="30.75">
      <c r="A35" s="1"/>
      <c r="B35" s="26" t="s">
        <v>93</v>
      </c>
      <c r="C35" s="35"/>
      <c r="D35" s="35"/>
    </row>
    <row r="36" spans="1:4" ht="30.75">
      <c r="A36" s="1"/>
      <c r="B36" s="26" t="s">
        <v>94</v>
      </c>
      <c r="C36" s="35"/>
      <c r="D36" s="35"/>
    </row>
    <row r="37" spans="1:4" ht="17.25">
      <c r="A37" s="1">
        <v>2</v>
      </c>
      <c r="B37" t="s">
        <v>95</v>
      </c>
      <c r="C37" s="35"/>
      <c r="D37" s="35"/>
    </row>
    <row r="38" spans="1:4" ht="17.25">
      <c r="A38" s="1">
        <v>3</v>
      </c>
      <c r="B38" t="s">
        <v>96</v>
      </c>
      <c r="C38" s="35"/>
      <c r="D38" s="35"/>
    </row>
    <row r="39" spans="1:4" ht="17.25">
      <c r="A39" s="1">
        <v>4</v>
      </c>
      <c r="B39" t="s">
        <v>97</v>
      </c>
      <c r="C39" s="35"/>
      <c r="D39" s="35"/>
    </row>
    <row r="40" spans="1:4" ht="17.25">
      <c r="A40" s="1"/>
      <c r="B40" t="s">
        <v>98</v>
      </c>
      <c r="C40" s="35"/>
      <c r="D40" s="35"/>
    </row>
    <row r="41" spans="1:4" ht="17.25">
      <c r="A41" s="1"/>
      <c r="B41" t="s">
        <v>99</v>
      </c>
      <c r="C41" s="35"/>
      <c r="D41" s="35"/>
    </row>
    <row r="42" spans="1:4" ht="17.25">
      <c r="A42" s="1">
        <v>5</v>
      </c>
      <c r="B42" t="s">
        <v>100</v>
      </c>
      <c r="C42" s="38">
        <v>0.42</v>
      </c>
      <c r="D42" s="38">
        <v>0.42</v>
      </c>
    </row>
    <row r="43" spans="1:4" ht="18" thickBot="1">
      <c r="A43" s="7"/>
      <c r="B43" s="29" t="s">
        <v>23</v>
      </c>
      <c r="C43" s="37">
        <f>SUM(C34:C42)</f>
        <v>8.85</v>
      </c>
      <c r="D43" s="37">
        <f>SUM(D34:D42)</f>
        <v>8.85</v>
      </c>
    </row>
  </sheetData>
  <mergeCells count="3">
    <mergeCell ref="C4:D4"/>
    <mergeCell ref="C22:F22"/>
    <mergeCell ref="C31:D31"/>
  </mergeCells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L6" sqref="C6:L21"/>
    </sheetView>
  </sheetViews>
  <sheetFormatPr defaultRowHeight="15"/>
  <sheetData>
    <row r="1" spans="1:12">
      <c r="A1" s="78" t="s">
        <v>197</v>
      </c>
    </row>
    <row r="3" spans="1:12" ht="15" customHeight="1">
      <c r="A3" s="155" t="s">
        <v>157</v>
      </c>
      <c r="B3" s="156"/>
      <c r="C3" s="143" t="s">
        <v>156</v>
      </c>
      <c r="D3" s="145"/>
      <c r="E3" s="116" t="s">
        <v>152</v>
      </c>
      <c r="F3" s="117"/>
      <c r="G3" s="116" t="s">
        <v>153</v>
      </c>
      <c r="H3" s="117"/>
      <c r="I3" s="143" t="s">
        <v>154</v>
      </c>
      <c r="J3" s="145"/>
      <c r="K3" s="143" t="s">
        <v>155</v>
      </c>
      <c r="L3" s="145"/>
    </row>
    <row r="4" spans="1:12">
      <c r="A4" s="157"/>
      <c r="B4" s="158"/>
      <c r="C4" s="146"/>
      <c r="D4" s="148"/>
      <c r="E4" s="152"/>
      <c r="F4" s="153"/>
      <c r="G4" s="152"/>
      <c r="H4" s="153"/>
      <c r="I4" s="146"/>
      <c r="J4" s="148"/>
      <c r="K4" s="146"/>
      <c r="L4" s="148"/>
    </row>
    <row r="5" spans="1:12">
      <c r="A5" s="159"/>
      <c r="B5" s="160"/>
      <c r="C5" s="149"/>
      <c r="D5" s="151"/>
      <c r="E5" s="118"/>
      <c r="F5" s="119"/>
      <c r="G5" s="118"/>
      <c r="H5" s="119"/>
      <c r="I5" s="149"/>
      <c r="J5" s="151"/>
      <c r="K5" s="149"/>
      <c r="L5" s="151"/>
    </row>
    <row r="6" spans="1:12">
      <c r="C6" s="57"/>
      <c r="D6" s="57"/>
      <c r="E6" s="57"/>
      <c r="F6" s="57"/>
      <c r="G6" s="57"/>
      <c r="H6" s="57"/>
      <c r="I6" s="57"/>
      <c r="J6" s="57"/>
      <c r="K6" s="57"/>
      <c r="L6" s="19"/>
    </row>
    <row r="7" spans="1:12">
      <c r="A7" s="154" t="s">
        <v>199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55"/>
    </row>
    <row r="8" spans="1:12">
      <c r="A8" t="s">
        <v>158</v>
      </c>
      <c r="C8" s="139" t="s">
        <v>198</v>
      </c>
      <c r="D8" s="139"/>
      <c r="E8" s="139"/>
      <c r="F8" s="139"/>
      <c r="G8" s="139"/>
      <c r="H8" s="139"/>
      <c r="I8" s="139"/>
      <c r="J8" s="139"/>
      <c r="K8" s="139"/>
      <c r="L8" s="140"/>
    </row>
    <row r="9" spans="1:12">
      <c r="A9" t="s">
        <v>159</v>
      </c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1:12">
      <c r="A10" t="s">
        <v>160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40"/>
    </row>
    <row r="11" spans="1:12">
      <c r="C11" s="31"/>
      <c r="D11" s="31"/>
      <c r="E11" s="31"/>
      <c r="F11" s="31"/>
      <c r="G11" s="31"/>
      <c r="H11" s="31"/>
      <c r="I11" s="31"/>
      <c r="J11" s="31"/>
      <c r="K11" s="31"/>
      <c r="L11" s="58"/>
    </row>
    <row r="12" spans="1:12">
      <c r="A12" s="154" t="s">
        <v>200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55"/>
    </row>
    <row r="13" spans="1:12">
      <c r="A13" t="s">
        <v>158</v>
      </c>
      <c r="C13" s="139" t="s">
        <v>198</v>
      </c>
      <c r="D13" s="139"/>
      <c r="E13" s="139"/>
      <c r="F13" s="139"/>
      <c r="G13" s="139"/>
      <c r="H13" s="139"/>
      <c r="I13" s="139"/>
      <c r="J13" s="139"/>
      <c r="K13" s="139"/>
      <c r="L13" s="140"/>
    </row>
    <row r="14" spans="1:12">
      <c r="A14" t="s">
        <v>159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40"/>
    </row>
    <row r="15" spans="1:12">
      <c r="A15" t="s">
        <v>160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40"/>
    </row>
    <row r="16" spans="1:12">
      <c r="C16" s="31"/>
      <c r="D16" s="31"/>
      <c r="E16" s="31"/>
      <c r="F16" s="31"/>
      <c r="G16" s="31"/>
      <c r="H16" s="31"/>
      <c r="I16" s="31"/>
      <c r="J16" s="31"/>
      <c r="K16" s="31"/>
      <c r="L16" s="58"/>
    </row>
    <row r="17" spans="1:12">
      <c r="A17" s="154" t="s">
        <v>201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55"/>
    </row>
    <row r="18" spans="1:12">
      <c r="A18" t="s">
        <v>158</v>
      </c>
      <c r="C18" s="139" t="s">
        <v>198</v>
      </c>
      <c r="D18" s="139"/>
      <c r="E18" s="139"/>
      <c r="F18" s="139"/>
      <c r="G18" s="139"/>
      <c r="H18" s="139"/>
      <c r="I18" s="139"/>
      <c r="J18" s="139"/>
      <c r="K18" s="139"/>
      <c r="L18" s="140"/>
    </row>
    <row r="19" spans="1:12">
      <c r="A19" t="s">
        <v>159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40"/>
    </row>
    <row r="20" spans="1:12">
      <c r="A20" t="s">
        <v>160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40"/>
    </row>
    <row r="21" spans="1: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55"/>
    </row>
  </sheetData>
  <mergeCells count="9">
    <mergeCell ref="C8:L10"/>
    <mergeCell ref="C13:L15"/>
    <mergeCell ref="C18:L20"/>
    <mergeCell ref="A3:B5"/>
    <mergeCell ref="G3:H5"/>
    <mergeCell ref="I3:J5"/>
    <mergeCell ref="K3:L5"/>
    <mergeCell ref="E3:F5"/>
    <mergeCell ref="C3:D5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Sheet7</vt:lpstr>
      <vt:lpstr>Sheet1</vt:lpstr>
      <vt:lpstr>Sheet2</vt:lpstr>
      <vt:lpstr>Sheet8</vt:lpstr>
      <vt:lpstr>Sheet16</vt:lpstr>
      <vt:lpstr>Sheet11</vt:lpstr>
      <vt:lpstr>Sheet3</vt:lpstr>
      <vt:lpstr>Sheet6</vt:lpstr>
      <vt:lpstr>Sheet10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</dc:creator>
  <cp:lastModifiedBy>abcde</cp:lastModifiedBy>
  <cp:lastPrinted>2015-06-30T12:22:32Z</cp:lastPrinted>
  <dcterms:created xsi:type="dcterms:W3CDTF">2015-05-25T07:50:49Z</dcterms:created>
  <dcterms:modified xsi:type="dcterms:W3CDTF">2015-06-30T12:45:04Z</dcterms:modified>
</cp:coreProperties>
</file>